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4" l="1"/>
  <c r="G41" i="4"/>
  <c r="I41" i="4" s="1"/>
  <c r="J41" i="4"/>
  <c r="E41" i="4"/>
  <c r="A41" i="4"/>
  <c r="G45" i="4"/>
  <c r="I45" i="4" s="1"/>
  <c r="J45" i="4"/>
  <c r="E45" i="4"/>
  <c r="G44" i="4"/>
  <c r="I44" i="4" s="1"/>
  <c r="J44" i="4"/>
  <c r="E44" i="4"/>
  <c r="D44" i="4"/>
  <c r="G43" i="4"/>
  <c r="J43" i="4" s="1"/>
  <c r="I43" i="4"/>
  <c r="G42" i="4"/>
  <c r="J42" i="4" s="1"/>
  <c r="I42" i="4"/>
  <c r="F42" i="4"/>
  <c r="C42" i="4"/>
  <c r="A42" i="4"/>
  <c r="G40" i="4"/>
  <c r="I40" i="4" s="1"/>
  <c r="J40" i="4"/>
  <c r="D40" i="4"/>
  <c r="E40" i="4"/>
  <c r="G39" i="4"/>
  <c r="I39" i="4" s="1"/>
  <c r="J39" i="4"/>
  <c r="E39" i="4"/>
  <c r="D39" i="4"/>
  <c r="G38" i="4"/>
  <c r="J38" i="4" s="1"/>
  <c r="I38" i="4"/>
  <c r="G37" i="4"/>
  <c r="I37" i="4" s="1"/>
  <c r="J37" i="4"/>
  <c r="C37" i="4"/>
  <c r="G36" i="4" l="1"/>
  <c r="I36" i="4" s="1"/>
  <c r="J36" i="4"/>
  <c r="E36" i="4"/>
  <c r="A36" i="4"/>
  <c r="G31" i="4"/>
  <c r="I31" i="4" s="1"/>
  <c r="J31" i="4"/>
  <c r="E31" i="4"/>
  <c r="A31" i="4"/>
  <c r="E35" i="4"/>
  <c r="D35" i="4"/>
  <c r="G35" i="4"/>
  <c r="I35" i="4" s="1"/>
  <c r="J35" i="4"/>
  <c r="G34" i="4"/>
  <c r="J34" i="4" s="1"/>
  <c r="I34" i="4"/>
  <c r="A34" i="4"/>
  <c r="F33" i="4"/>
  <c r="G33" i="4" s="1"/>
  <c r="J33" i="4" s="1"/>
  <c r="C33" i="4"/>
  <c r="A33" i="4"/>
  <c r="G32" i="4"/>
  <c r="J32" i="4" s="1"/>
  <c r="I32" i="4"/>
  <c r="I33" i="4"/>
  <c r="F32" i="4"/>
  <c r="C32" i="4"/>
  <c r="A32" i="4"/>
  <c r="G30" i="4"/>
  <c r="I30" i="4" s="1"/>
  <c r="J30" i="4"/>
  <c r="E30" i="4"/>
  <c r="D30" i="4"/>
  <c r="G29" i="4"/>
  <c r="J29" i="4" s="1"/>
  <c r="I29" i="4"/>
  <c r="G28" i="4"/>
  <c r="I28" i="4" s="1"/>
  <c r="J28" i="4"/>
  <c r="G27" i="4" l="1"/>
  <c r="I27" i="4" s="1"/>
  <c r="J27" i="4"/>
  <c r="E27" i="4"/>
  <c r="A27" i="4"/>
  <c r="G26" i="4"/>
  <c r="I26" i="4" s="1"/>
  <c r="J26" i="4"/>
  <c r="E26" i="4"/>
  <c r="D26" i="4"/>
  <c r="G25" i="4"/>
  <c r="I25" i="4" s="1"/>
  <c r="J25" i="4"/>
  <c r="E25" i="4"/>
  <c r="D25" i="4"/>
  <c r="G24" i="4"/>
  <c r="J24" i="4" s="1"/>
  <c r="I24" i="4"/>
  <c r="G23" i="4"/>
  <c r="I23" i="4" s="1"/>
  <c r="J23" i="4"/>
  <c r="E23" i="4"/>
  <c r="G22" i="4"/>
  <c r="I22" i="4" s="1"/>
  <c r="J22" i="4"/>
  <c r="E22" i="4"/>
  <c r="D22" i="4"/>
  <c r="G21" i="4"/>
  <c r="J21" i="4" s="1"/>
  <c r="I21" i="4"/>
  <c r="F18" i="4"/>
  <c r="C18" i="4"/>
  <c r="A18" i="4"/>
  <c r="G17" i="4"/>
  <c r="J17" i="4" s="1"/>
  <c r="I17" i="4"/>
  <c r="G18" i="4"/>
  <c r="J18" i="4" s="1"/>
  <c r="I18" i="4"/>
  <c r="F17" i="4"/>
  <c r="C17" i="4"/>
  <c r="G20" i="4"/>
  <c r="I20" i="4" s="1"/>
  <c r="J20" i="4"/>
  <c r="E20" i="4"/>
  <c r="E19" i="4"/>
  <c r="G19" i="4"/>
  <c r="I19" i="4" s="1"/>
  <c r="J19" i="4"/>
  <c r="G16" i="4"/>
  <c r="J16" i="4" s="1"/>
  <c r="I16" i="4"/>
  <c r="G15" i="4" l="1"/>
  <c r="I15" i="4" s="1"/>
  <c r="J15" i="4"/>
  <c r="E11" i="4" l="1"/>
  <c r="E12" i="4" s="1"/>
  <c r="E13" i="4" s="1"/>
  <c r="I8" i="4"/>
  <c r="G8" i="4"/>
  <c r="J8" i="4" s="1"/>
  <c r="J1" i="4"/>
  <c r="D13" i="4" l="1"/>
  <c r="D12" i="4"/>
  <c r="D11" i="4"/>
  <c r="A5" i="4"/>
  <c r="G7" i="4"/>
  <c r="J7" i="4" s="1"/>
  <c r="G9" i="4"/>
  <c r="J9" i="4" s="1"/>
  <c r="G10" i="4"/>
  <c r="J10" i="4" s="1"/>
  <c r="G11" i="4"/>
  <c r="I11" i="4" s="1"/>
  <c r="G12" i="4"/>
  <c r="I12" i="4" s="1"/>
  <c r="G13" i="4"/>
  <c r="I13" i="4" s="1"/>
  <c r="G14" i="4"/>
  <c r="I14" i="4" s="1"/>
  <c r="G6" i="4"/>
  <c r="I6" i="4" s="1"/>
  <c r="J11" i="4"/>
  <c r="J12" i="4"/>
  <c r="J13" i="4"/>
  <c r="J14" i="4"/>
  <c r="J6" i="4"/>
  <c r="I7" i="4"/>
  <c r="I9" i="4"/>
  <c r="I10" i="4"/>
  <c r="J5" i="4" l="1"/>
  <c r="I5" i="4"/>
  <c r="G5" i="4" l="1"/>
</calcChain>
</file>

<file path=xl/sharedStrings.xml><?xml version="1.0" encoding="utf-8"?>
<sst xmlns="http://schemas.openxmlformats.org/spreadsheetml/2006/main" count="97" uniqueCount="50">
  <si>
    <t>Кол-во</t>
  </si>
  <si>
    <t>RU000A101Q67</t>
  </si>
  <si>
    <t>RU000A0JXQH8</t>
  </si>
  <si>
    <t>Сумма</t>
  </si>
  <si>
    <t>Дата</t>
  </si>
  <si>
    <t>Кр.название</t>
  </si>
  <si>
    <t>Номер</t>
  </si>
  <si>
    <t>Приход</t>
  </si>
  <si>
    <t>Расход</t>
  </si>
  <si>
    <t>Тип</t>
  </si>
  <si>
    <t>Итог</t>
  </si>
  <si>
    <t>Купон О'КЕЙ-Б01Р</t>
  </si>
  <si>
    <t>Рубли</t>
  </si>
  <si>
    <t>Дата начала стратегии</t>
  </si>
  <si>
    <t>Дата окончания стратегии</t>
  </si>
  <si>
    <t>Дней до завершения</t>
  </si>
  <si>
    <t>RU000A0JXQH9</t>
  </si>
  <si>
    <t>Списание мин.вознаграждения</t>
  </si>
  <si>
    <t>Погашение облигаций О'КЕЙ-Б01Р</t>
  </si>
  <si>
    <t>Списание вознаграждения за учёт</t>
  </si>
  <si>
    <t>Покупка О'КЕЙ-Б01Р</t>
  </si>
  <si>
    <t>Пополнение брокерского счёта</t>
  </si>
  <si>
    <t>Покупка ОФЗ 26205</t>
  </si>
  <si>
    <t>Купон ОФЗ 26205</t>
  </si>
  <si>
    <t>RU000A0JREQ7</t>
  </si>
  <si>
    <t>Погашение облигаций ОФЗ 26205</t>
  </si>
  <si>
    <t>Покупка МиратФБО-6</t>
  </si>
  <si>
    <t>RU000A0JWF22</t>
  </si>
  <si>
    <t>Купон МиратФБО-6</t>
  </si>
  <si>
    <t>Погашение облигаций МиратФБО-6</t>
  </si>
  <si>
    <t>Покупка Якут-08 об</t>
  </si>
  <si>
    <t>RU000A0JWGT6</t>
  </si>
  <si>
    <t>Купон Якут-08 об</t>
  </si>
  <si>
    <t>Погашение облигаций Якут-08 об</t>
  </si>
  <si>
    <t>Покупка ВТБ Б-1-64</t>
  </si>
  <si>
    <t>Купон ВТБ Б-1-64</t>
  </si>
  <si>
    <t>Покупка Мечел 18об</t>
  </si>
  <si>
    <t>RU000A0JRJT0</t>
  </si>
  <si>
    <t>Купон Мечел 18об</t>
  </si>
  <si>
    <t>Погашение облигаций ВТБ Б-1-64</t>
  </si>
  <si>
    <t>Погашение облигаций Мечел 18об</t>
  </si>
  <si>
    <t>Покупка РедСофт1P2</t>
  </si>
  <si>
    <t>RU000A1000V6</t>
  </si>
  <si>
    <t>Купон РедСофт1P2</t>
  </si>
  <si>
    <t>Купон РедСофт1P3</t>
  </si>
  <si>
    <t>Покупка ФЭС-АгроБ1</t>
  </si>
  <si>
    <t>RU000A1009R5</t>
  </si>
  <si>
    <t>Купон ФЭС-АгроБ1</t>
  </si>
  <si>
    <t>Погашение облигаций ФЭС-АгроБ1</t>
  </si>
  <si>
    <t>Погашение облигаций РедСофт1P3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</si>
</sst>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9" tint="-0.249977111117893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b/>
      <sz val="12"/>
      <color theme="9" tint="-0.24997711111789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Border="1"/>
    <xf numFmtId="14" fontId="1" fillId="2" borderId="1" xfId="0" applyNumberFormat="1" applyFont="1" applyFill="1" applyBorder="1"/>
    <xf numFmtId="0" fontId="1" fillId="2" borderId="1" xfId="0" applyFont="1" applyFill="1" applyBorder="1"/>
    <xf numFmtId="14" fontId="0" fillId="0" borderId="1" xfId="0" applyNumberFormat="1" applyBorder="1"/>
    <xf numFmtId="14" fontId="0" fillId="0" borderId="1" xfId="0" applyNumberFormat="1" applyFill="1" applyBorder="1"/>
    <xf numFmtId="0" fontId="0" fillId="0" borderId="1" xfId="0" applyFill="1" applyBorder="1"/>
    <xf numFmtId="14" fontId="3" fillId="0" borderId="1" xfId="0" applyNumberFormat="1" applyFont="1" applyBorder="1"/>
    <xf numFmtId="1" fontId="4" fillId="0" borderId="1" xfId="0" applyNumberFormat="1" applyFont="1" applyBorder="1"/>
    <xf numFmtId="0" fontId="3" fillId="0" borderId="0" xfId="0" applyFont="1"/>
    <xf numFmtId="4" fontId="0" fillId="0" borderId="1" xfId="0" applyNumberFormat="1" applyBorder="1"/>
    <xf numFmtId="4" fontId="0" fillId="2" borderId="1" xfId="0" applyNumberFormat="1" applyFill="1" applyBorder="1"/>
    <xf numFmtId="4" fontId="0" fillId="0" borderId="1" xfId="0" applyNumberFormat="1" applyFill="1" applyBorder="1"/>
    <xf numFmtId="2" fontId="1" fillId="2" borderId="1" xfId="0" applyNumberFormat="1" applyFont="1" applyFill="1" applyBorder="1"/>
    <xf numFmtId="0" fontId="2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/>
    <xf numFmtId="0" fontId="1" fillId="2" borderId="2" xfId="0" applyFont="1" applyFill="1" applyBorder="1" applyAlignment="1"/>
    <xf numFmtId="0" fontId="0" fillId="0" borderId="4" xfId="0" applyBorder="1" applyAlignment="1"/>
    <xf numFmtId="0" fontId="0" fillId="0" borderId="3" xfId="0" applyBorder="1" applyAlignment="1"/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2" borderId="1" xfId="0" applyFill="1" applyBorder="1"/>
    <xf numFmtId="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zoomScale="90" zoomScaleNormal="90" workbookViewId="0">
      <pane ySplit="5" topLeftCell="A26" activePane="bottomLeft" state="frozenSplit"/>
      <selection pane="bottomLeft" activeCell="L43" sqref="L43"/>
    </sheetView>
  </sheetViews>
  <sheetFormatPr defaultRowHeight="15" x14ac:dyDescent="0.25"/>
  <cols>
    <col min="1" max="1" width="11.7109375" style="4" customWidth="1"/>
    <col min="2" max="2" width="10.140625" style="4" customWidth="1"/>
    <col min="3" max="3" width="20.85546875" style="4" customWidth="1"/>
    <col min="4" max="4" width="15.42578125" style="4" customWidth="1"/>
    <col min="5" max="5" width="9.28515625" style="4" customWidth="1"/>
    <col min="6" max="6" width="11.7109375" style="4" customWidth="1"/>
    <col min="7" max="7" width="12.5703125" style="4" customWidth="1"/>
    <col min="8" max="8" width="3.42578125" style="4" customWidth="1"/>
    <col min="9" max="10" width="15.28515625" style="4" customWidth="1"/>
    <col min="12" max="12" width="10.140625" bestFit="1" customWidth="1"/>
  </cols>
  <sheetData>
    <row r="1" spans="1:12" s="12" customFormat="1" ht="15.75" x14ac:dyDescent="0.25">
      <c r="A1" s="17" t="s">
        <v>13</v>
      </c>
      <c r="B1" s="18"/>
      <c r="C1" s="10">
        <v>44125</v>
      </c>
      <c r="D1" s="17" t="s">
        <v>14</v>
      </c>
      <c r="E1" s="18"/>
      <c r="F1" s="10">
        <v>44347</v>
      </c>
      <c r="G1" s="17" t="s">
        <v>15</v>
      </c>
      <c r="H1" s="19"/>
      <c r="I1" s="18"/>
      <c r="J1" s="11">
        <f ca="1">F1-TODAY()</f>
        <v>130</v>
      </c>
      <c r="L1" s="30">
        <f>F6+F15+F28+F37</f>
        <v>57500</v>
      </c>
    </row>
    <row r="2" spans="1:12" ht="1.5" customHeight="1" x14ac:dyDescent="0.25"/>
    <row r="3" spans="1:12" s="3" customFormat="1" x14ac:dyDescent="0.25">
      <c r="A3" s="20" t="s">
        <v>4</v>
      </c>
      <c r="B3" s="20" t="s">
        <v>9</v>
      </c>
      <c r="C3" s="20" t="s">
        <v>5</v>
      </c>
      <c r="D3" s="20" t="s">
        <v>6</v>
      </c>
      <c r="E3" s="20" t="s">
        <v>0</v>
      </c>
      <c r="F3" s="20" t="s">
        <v>3</v>
      </c>
      <c r="G3" s="25" t="s">
        <v>10</v>
      </c>
      <c r="H3" s="26"/>
      <c r="I3" s="20" t="s">
        <v>7</v>
      </c>
      <c r="J3" s="20" t="s">
        <v>8</v>
      </c>
    </row>
    <row r="4" spans="1:12" x14ac:dyDescent="0.25">
      <c r="A4" s="21"/>
      <c r="B4" s="21"/>
      <c r="C4" s="21"/>
      <c r="D4" s="21"/>
      <c r="E4" s="21"/>
      <c r="F4" s="21"/>
      <c r="G4" s="27"/>
      <c r="H4" s="28"/>
      <c r="I4" s="21"/>
      <c r="J4" s="21"/>
    </row>
    <row r="5" spans="1:12" s="2" customFormat="1" x14ac:dyDescent="0.25">
      <c r="A5" s="5">
        <f ca="1">TODAY()</f>
        <v>44217</v>
      </c>
      <c r="B5" s="6"/>
      <c r="C5" s="22" t="s">
        <v>12</v>
      </c>
      <c r="D5" s="23"/>
      <c r="E5" s="23"/>
      <c r="F5" s="24"/>
      <c r="G5" s="16">
        <f ca="1">I5-J5</f>
        <v>44.869544000008318</v>
      </c>
      <c r="H5" s="6"/>
      <c r="I5" s="14">
        <f ca="1">SUM(I6:I127)</f>
        <v>57761.91</v>
      </c>
      <c r="J5" s="14">
        <f ca="1">SUM(J6:J127)</f>
        <v>57717.040455999995</v>
      </c>
    </row>
    <row r="6" spans="1:12" x14ac:dyDescent="0.25">
      <c r="A6" s="7">
        <v>44125</v>
      </c>
      <c r="B6" s="7" t="s">
        <v>7</v>
      </c>
      <c r="C6" s="4" t="s">
        <v>21</v>
      </c>
      <c r="E6" s="4">
        <v>1</v>
      </c>
      <c r="F6" s="13">
        <v>12500</v>
      </c>
      <c r="G6" s="13">
        <f ca="1">IF((TODAY()-A6)&gt;=0,E6*F6,0)</f>
        <v>12500</v>
      </c>
      <c r="H6" s="14"/>
      <c r="I6" s="13">
        <f ca="1">IF(B6="Приход",G6,0)</f>
        <v>12500</v>
      </c>
      <c r="J6" s="13">
        <f>IF(B6="Расход",G6,0)</f>
        <v>0</v>
      </c>
      <c r="L6" s="1"/>
    </row>
    <row r="7" spans="1:12" x14ac:dyDescent="0.25">
      <c r="A7" s="7">
        <v>44125</v>
      </c>
      <c r="B7" s="7" t="s">
        <v>8</v>
      </c>
      <c r="C7" s="8" t="s">
        <v>20</v>
      </c>
      <c r="D7" s="9" t="s">
        <v>2</v>
      </c>
      <c r="E7" s="9">
        <v>7</v>
      </c>
      <c r="F7" s="15">
        <v>1043.6100159999999</v>
      </c>
      <c r="G7" s="13">
        <f t="shared" ref="G7:G13" ca="1" si="0">IF((TODAY()-A7)&gt;=0,E7*F7,0)</f>
        <v>7305.2701119999992</v>
      </c>
      <c r="H7" s="14"/>
      <c r="I7" s="13">
        <f t="shared" ref="I7:I13" si="1">IF(B7="Приход",G7,0)</f>
        <v>0</v>
      </c>
      <c r="J7" s="13">
        <f ca="1">IF(B7="Расход",G7,0)</f>
        <v>7305.2701119999992</v>
      </c>
      <c r="L7" s="1"/>
    </row>
    <row r="8" spans="1:12" x14ac:dyDescent="0.25">
      <c r="A8" s="7">
        <v>44125</v>
      </c>
      <c r="B8" s="7" t="s">
        <v>8</v>
      </c>
      <c r="C8" s="8" t="s">
        <v>20</v>
      </c>
      <c r="D8" s="9" t="s">
        <v>16</v>
      </c>
      <c r="E8" s="9">
        <v>4</v>
      </c>
      <c r="F8" s="15">
        <v>1043.710086</v>
      </c>
      <c r="G8" s="13">
        <f t="shared" ca="1" si="0"/>
        <v>4174.8403440000002</v>
      </c>
      <c r="H8" s="14"/>
      <c r="I8" s="13">
        <f t="shared" ref="I8" si="2">IF(B8="Приход",G8,0)</f>
        <v>0</v>
      </c>
      <c r="J8" s="13">
        <f ca="1">IF(B8="Расход",G8,0)</f>
        <v>4174.8403440000002</v>
      </c>
      <c r="L8" s="1"/>
    </row>
    <row r="9" spans="1:12" x14ac:dyDescent="0.25">
      <c r="A9" s="7">
        <v>44125</v>
      </c>
      <c r="B9" s="4" t="s">
        <v>8</v>
      </c>
      <c r="C9" s="4" t="s">
        <v>19</v>
      </c>
      <c r="E9" s="4">
        <v>1</v>
      </c>
      <c r="F9" s="13">
        <v>175</v>
      </c>
      <c r="G9" s="13">
        <f t="shared" ca="1" si="0"/>
        <v>175</v>
      </c>
      <c r="H9" s="14"/>
      <c r="I9" s="13">
        <f t="shared" si="1"/>
        <v>0</v>
      </c>
      <c r="J9" s="13">
        <f t="shared" ref="J9:J13" ca="1" si="3">IF(B9="Расход",G9,0)</f>
        <v>175</v>
      </c>
      <c r="L9" s="1"/>
    </row>
    <row r="10" spans="1:12" x14ac:dyDescent="0.25">
      <c r="A10" s="7">
        <v>44125</v>
      </c>
      <c r="B10" s="4" t="s">
        <v>8</v>
      </c>
      <c r="C10" s="4" t="s">
        <v>17</v>
      </c>
      <c r="E10" s="4">
        <v>1</v>
      </c>
      <c r="F10" s="13">
        <v>295</v>
      </c>
      <c r="G10" s="13">
        <f t="shared" ca="1" si="0"/>
        <v>295</v>
      </c>
      <c r="H10" s="14"/>
      <c r="I10" s="13">
        <f t="shared" si="1"/>
        <v>0</v>
      </c>
      <c r="J10" s="13">
        <f t="shared" ca="1" si="3"/>
        <v>295</v>
      </c>
      <c r="L10" s="1"/>
    </row>
    <row r="11" spans="1:12" x14ac:dyDescent="0.25">
      <c r="A11" s="7">
        <v>44134</v>
      </c>
      <c r="B11" s="4" t="s">
        <v>7</v>
      </c>
      <c r="C11" s="4" t="s">
        <v>11</v>
      </c>
      <c r="D11" s="4" t="str">
        <f>D7</f>
        <v>RU000A0JXQH8</v>
      </c>
      <c r="E11" s="4">
        <f>E7+E8</f>
        <v>11</v>
      </c>
      <c r="F11" s="13">
        <v>23.81</v>
      </c>
      <c r="G11" s="13">
        <f t="shared" ca="1" si="0"/>
        <v>261.90999999999997</v>
      </c>
      <c r="H11" s="14"/>
      <c r="I11" s="13">
        <f t="shared" ca="1" si="1"/>
        <v>261.90999999999997</v>
      </c>
      <c r="J11" s="13">
        <f t="shared" si="3"/>
        <v>0</v>
      </c>
      <c r="L11" s="1"/>
    </row>
    <row r="12" spans="1:12" x14ac:dyDescent="0.25">
      <c r="A12" s="7">
        <v>44224</v>
      </c>
      <c r="B12" s="4" t="s">
        <v>7</v>
      </c>
      <c r="C12" s="4" t="s">
        <v>11</v>
      </c>
      <c r="D12" s="4" t="str">
        <f>D7</f>
        <v>RU000A0JXQH8</v>
      </c>
      <c r="E12" s="4">
        <f>E11</f>
        <v>11</v>
      </c>
      <c r="F12" s="13">
        <v>20.71</v>
      </c>
      <c r="G12" s="13">
        <f t="shared" ca="1" si="0"/>
        <v>0</v>
      </c>
      <c r="H12" s="13"/>
      <c r="I12" s="13">
        <f t="shared" ca="1" si="1"/>
        <v>0</v>
      </c>
      <c r="J12" s="13">
        <f t="shared" si="3"/>
        <v>0</v>
      </c>
      <c r="L12" s="1"/>
    </row>
    <row r="13" spans="1:12" x14ac:dyDescent="0.25">
      <c r="A13" s="7">
        <v>44315</v>
      </c>
      <c r="B13" s="4" t="s">
        <v>7</v>
      </c>
      <c r="C13" s="4" t="s">
        <v>11</v>
      </c>
      <c r="D13" s="4" t="str">
        <f>D7</f>
        <v>RU000A0JXQH8</v>
      </c>
      <c r="E13" s="4">
        <f>E12</f>
        <v>11</v>
      </c>
      <c r="F13" s="13">
        <v>20.71</v>
      </c>
      <c r="G13" s="13">
        <f t="shared" ca="1" si="0"/>
        <v>0</v>
      </c>
      <c r="H13" s="13"/>
      <c r="I13" s="13">
        <f t="shared" ca="1" si="1"/>
        <v>0</v>
      </c>
      <c r="J13" s="13">
        <f t="shared" si="3"/>
        <v>0</v>
      </c>
      <c r="L13" s="1"/>
    </row>
    <row r="14" spans="1:12" x14ac:dyDescent="0.25">
      <c r="A14" s="7">
        <v>44315</v>
      </c>
      <c r="B14" s="4" t="s">
        <v>7</v>
      </c>
      <c r="C14" s="4" t="s">
        <v>18</v>
      </c>
      <c r="D14" s="7"/>
      <c r="E14" s="4">
        <v>11</v>
      </c>
      <c r="F14" s="13">
        <v>1000</v>
      </c>
      <c r="G14" s="13">
        <f ca="1">IF((TODAY()-A14)&gt;=0,E14*F14,0)</f>
        <v>0</v>
      </c>
      <c r="H14" s="13"/>
      <c r="I14" s="13">
        <f ca="1">IF(B14="Приход",G14,0)</f>
        <v>0</v>
      </c>
      <c r="J14" s="13">
        <f>IF(B14="Расход",G14,0)</f>
        <v>0</v>
      </c>
      <c r="L14" s="1"/>
    </row>
    <row r="15" spans="1:12" x14ac:dyDescent="0.25">
      <c r="A15" s="7">
        <v>44155</v>
      </c>
      <c r="B15" s="4" t="s">
        <v>7</v>
      </c>
      <c r="C15" s="4" t="s">
        <v>21</v>
      </c>
      <c r="E15" s="4">
        <v>1</v>
      </c>
      <c r="F15" s="13">
        <v>20000</v>
      </c>
      <c r="G15" s="13">
        <f ca="1">IF((TODAY()-A15)&gt;=0,E15*F15,0)</f>
        <v>20000</v>
      </c>
      <c r="H15" s="14"/>
      <c r="I15" s="13">
        <f ca="1">IF(B15="Приход",G15,0)</f>
        <v>20000</v>
      </c>
      <c r="J15" s="13">
        <f>IF(B15="Расход",G15,0)</f>
        <v>0</v>
      </c>
      <c r="L15" s="1"/>
    </row>
    <row r="16" spans="1:12" x14ac:dyDescent="0.25">
      <c r="A16" s="7">
        <v>44155</v>
      </c>
      <c r="B16" s="4" t="s">
        <v>8</v>
      </c>
      <c r="C16" s="4" t="s">
        <v>22</v>
      </c>
      <c r="D16" s="4" t="s">
        <v>24</v>
      </c>
      <c r="E16" s="4">
        <v>5</v>
      </c>
      <c r="F16" s="13">
        <v>1021.91</v>
      </c>
      <c r="G16" s="13">
        <f ca="1">IF((TODAY()-A16)&gt;=0,E16*F16,0)</f>
        <v>5109.55</v>
      </c>
      <c r="H16" s="14"/>
      <c r="I16" s="13">
        <f>IF(B16="Приход",G16,0)</f>
        <v>0</v>
      </c>
      <c r="J16" s="13">
        <f ca="1">IF(B16="Расход",G16,0)</f>
        <v>5109.55</v>
      </c>
    </row>
    <row r="17" spans="1:10" x14ac:dyDescent="0.25">
      <c r="A17" s="7">
        <v>44155</v>
      </c>
      <c r="B17" s="4" t="s">
        <v>8</v>
      </c>
      <c r="C17" s="4" t="str">
        <f>C9</f>
        <v>Списание вознаграждения за учёт</v>
      </c>
      <c r="E17" s="4">
        <v>1</v>
      </c>
      <c r="F17" s="13">
        <f>F9</f>
        <v>175</v>
      </c>
      <c r="G17" s="13">
        <f t="shared" ref="G17:G18" ca="1" si="4">IF((TODAY()-A17)&gt;=0,E17*F17,0)</f>
        <v>175</v>
      </c>
      <c r="H17" s="14"/>
      <c r="I17" s="13">
        <f t="shared" ref="I17:I18" si="5">IF(B17="Приход",G17,0)</f>
        <v>0</v>
      </c>
      <c r="J17" s="13">
        <f t="shared" ref="J17:J18" ca="1" si="6">IF(B17="Расход",G17,0)</f>
        <v>175</v>
      </c>
    </row>
    <row r="18" spans="1:10" x14ac:dyDescent="0.25">
      <c r="A18" s="7">
        <f>A17</f>
        <v>44155</v>
      </c>
      <c r="B18" s="4" t="s">
        <v>8</v>
      </c>
      <c r="C18" s="4" t="str">
        <f>C10</f>
        <v>Списание мин.вознаграждения</v>
      </c>
      <c r="E18" s="4">
        <v>1</v>
      </c>
      <c r="F18" s="13">
        <f>F10</f>
        <v>295</v>
      </c>
      <c r="G18" s="13">
        <f t="shared" ca="1" si="4"/>
        <v>295</v>
      </c>
      <c r="H18" s="14"/>
      <c r="I18" s="13">
        <f t="shared" si="5"/>
        <v>0</v>
      </c>
      <c r="J18" s="13">
        <f t="shared" ca="1" si="6"/>
        <v>295</v>
      </c>
    </row>
    <row r="19" spans="1:10" x14ac:dyDescent="0.25">
      <c r="A19" s="7">
        <v>44300</v>
      </c>
      <c r="B19" s="4" t="s">
        <v>7</v>
      </c>
      <c r="C19" s="4" t="s">
        <v>23</v>
      </c>
      <c r="D19" s="4" t="s">
        <v>24</v>
      </c>
      <c r="E19" s="4">
        <f>E16</f>
        <v>5</v>
      </c>
      <c r="F19" s="13">
        <v>32.97</v>
      </c>
      <c r="G19" s="13">
        <f t="shared" ref="G19:G27" ca="1" si="7">IF((TODAY()-A19)&gt;=0,E19*F19,0)</f>
        <v>0</v>
      </c>
      <c r="H19" s="13"/>
      <c r="I19" s="13">
        <f t="shared" ref="I19:I27" ca="1" si="8">IF(B19="Приход",G19,0)</f>
        <v>0</v>
      </c>
      <c r="J19" s="13">
        <f t="shared" ref="J19:J27" si="9">IF(B19="Расход",G19,0)</f>
        <v>0</v>
      </c>
    </row>
    <row r="20" spans="1:10" x14ac:dyDescent="0.25">
      <c r="A20" s="7">
        <v>44300</v>
      </c>
      <c r="B20" s="4" t="s">
        <v>7</v>
      </c>
      <c r="C20" s="4" t="s">
        <v>25</v>
      </c>
      <c r="E20" s="4">
        <f>E19</f>
        <v>5</v>
      </c>
      <c r="F20" s="13">
        <v>1000</v>
      </c>
      <c r="G20" s="13">
        <f t="shared" ca="1" si="7"/>
        <v>0</v>
      </c>
      <c r="H20" s="13"/>
      <c r="I20" s="13">
        <f t="shared" ca="1" si="8"/>
        <v>0</v>
      </c>
      <c r="J20" s="13">
        <f t="shared" si="9"/>
        <v>0</v>
      </c>
    </row>
    <row r="21" spans="1:10" x14ac:dyDescent="0.25">
      <c r="A21" s="7">
        <v>44155</v>
      </c>
      <c r="B21" s="4" t="s">
        <v>8</v>
      </c>
      <c r="C21" s="4" t="s">
        <v>26</v>
      </c>
      <c r="D21" s="4" t="s">
        <v>27</v>
      </c>
      <c r="E21" s="4">
        <v>14</v>
      </c>
      <c r="F21" s="13">
        <v>1024.9000000000001</v>
      </c>
      <c r="G21" s="13">
        <f t="shared" ca="1" si="7"/>
        <v>14348.600000000002</v>
      </c>
      <c r="H21" s="14"/>
      <c r="I21" s="13">
        <f t="shared" si="8"/>
        <v>0</v>
      </c>
      <c r="J21" s="13">
        <f t="shared" ca="1" si="9"/>
        <v>14348.600000000002</v>
      </c>
    </row>
    <row r="22" spans="1:10" x14ac:dyDescent="0.25">
      <c r="A22" s="7">
        <v>44309</v>
      </c>
      <c r="B22" s="4" t="s">
        <v>7</v>
      </c>
      <c r="C22" s="4" t="s">
        <v>28</v>
      </c>
      <c r="D22" s="4" t="str">
        <f>D21</f>
        <v>RU000A0JWF22</v>
      </c>
      <c r="E22" s="4">
        <f>E21</f>
        <v>14</v>
      </c>
      <c r="F22" s="13">
        <v>39.9</v>
      </c>
      <c r="G22" s="13">
        <f t="shared" ca="1" si="7"/>
        <v>0</v>
      </c>
      <c r="H22" s="15"/>
      <c r="I22" s="13">
        <f t="shared" ca="1" si="8"/>
        <v>0</v>
      </c>
      <c r="J22" s="13">
        <f t="shared" si="9"/>
        <v>0</v>
      </c>
    </row>
    <row r="23" spans="1:10" x14ac:dyDescent="0.25">
      <c r="A23" s="7">
        <v>44309</v>
      </c>
      <c r="B23" s="4" t="s">
        <v>7</v>
      </c>
      <c r="C23" s="4" t="s">
        <v>29</v>
      </c>
      <c r="E23" s="4">
        <f>E21</f>
        <v>14</v>
      </c>
      <c r="F23" s="13">
        <v>1000</v>
      </c>
      <c r="G23" s="13">
        <f t="shared" ca="1" si="7"/>
        <v>0</v>
      </c>
      <c r="H23" s="13"/>
      <c r="I23" s="13">
        <f t="shared" ca="1" si="8"/>
        <v>0</v>
      </c>
      <c r="J23" s="13">
        <f t="shared" si="9"/>
        <v>0</v>
      </c>
    </row>
    <row r="24" spans="1:10" x14ac:dyDescent="0.25">
      <c r="A24" s="7">
        <v>44155</v>
      </c>
      <c r="B24" s="4" t="s">
        <v>8</v>
      </c>
      <c r="C24" s="4" t="s">
        <v>30</v>
      </c>
      <c r="D24" s="4" t="s">
        <v>31</v>
      </c>
      <c r="E24" s="4">
        <v>2</v>
      </c>
      <c r="F24" s="13">
        <v>309.35000000000002</v>
      </c>
      <c r="G24" s="13">
        <f t="shared" ca="1" si="7"/>
        <v>618.70000000000005</v>
      </c>
      <c r="H24" s="14"/>
      <c r="I24" s="13">
        <f t="shared" si="8"/>
        <v>0</v>
      </c>
      <c r="J24" s="13">
        <f t="shared" ca="1" si="9"/>
        <v>618.70000000000005</v>
      </c>
    </row>
    <row r="25" spans="1:10" x14ac:dyDescent="0.25">
      <c r="A25" s="7">
        <v>44237</v>
      </c>
      <c r="B25" s="4" t="s">
        <v>7</v>
      </c>
      <c r="C25" s="4" t="s">
        <v>32</v>
      </c>
      <c r="D25" s="4" t="str">
        <f>D24</f>
        <v>RU000A0JWGT6</v>
      </c>
      <c r="E25" s="4">
        <f>E24</f>
        <v>2</v>
      </c>
      <c r="F25" s="13">
        <v>6.69</v>
      </c>
      <c r="G25" s="13">
        <f t="shared" ca="1" si="7"/>
        <v>0</v>
      </c>
      <c r="H25" s="13"/>
      <c r="I25" s="13">
        <f t="shared" ca="1" si="8"/>
        <v>0</v>
      </c>
      <c r="J25" s="13">
        <f t="shared" si="9"/>
        <v>0</v>
      </c>
    </row>
    <row r="26" spans="1:10" x14ac:dyDescent="0.25">
      <c r="A26" s="7">
        <v>44334</v>
      </c>
      <c r="B26" s="4" t="s">
        <v>7</v>
      </c>
      <c r="C26" s="4" t="s">
        <v>32</v>
      </c>
      <c r="D26" s="4" t="str">
        <f>D25</f>
        <v>RU000A0JWGT6</v>
      </c>
      <c r="E26" s="4">
        <f>E25</f>
        <v>2</v>
      </c>
      <c r="F26" s="4">
        <v>7.13</v>
      </c>
      <c r="G26" s="13">
        <f t="shared" ca="1" si="7"/>
        <v>0</v>
      </c>
      <c r="H26" s="13"/>
      <c r="I26" s="13">
        <f t="shared" ca="1" si="8"/>
        <v>0</v>
      </c>
      <c r="J26" s="13">
        <f t="shared" si="9"/>
        <v>0</v>
      </c>
    </row>
    <row r="27" spans="1:10" x14ac:dyDescent="0.25">
      <c r="A27" s="7">
        <f>A26</f>
        <v>44334</v>
      </c>
      <c r="B27" s="4" t="s">
        <v>7</v>
      </c>
      <c r="C27" s="4" t="s">
        <v>33</v>
      </c>
      <c r="E27" s="4">
        <f>E24</f>
        <v>2</v>
      </c>
      <c r="F27" s="4">
        <v>300</v>
      </c>
      <c r="G27" s="13">
        <f t="shared" ca="1" si="7"/>
        <v>0</v>
      </c>
      <c r="H27" s="13"/>
      <c r="I27" s="13">
        <f t="shared" ca="1" si="8"/>
        <v>0</v>
      </c>
      <c r="J27" s="13">
        <f t="shared" si="9"/>
        <v>0</v>
      </c>
    </row>
    <row r="28" spans="1:10" x14ac:dyDescent="0.25">
      <c r="A28" s="7">
        <v>44186</v>
      </c>
      <c r="B28" s="4" t="s">
        <v>7</v>
      </c>
      <c r="C28" s="4" t="s">
        <v>21</v>
      </c>
      <c r="E28" s="4">
        <v>1</v>
      </c>
      <c r="F28" s="4">
        <v>12500</v>
      </c>
      <c r="G28" s="13">
        <f t="shared" ref="G28" ca="1" si="10">IF((TODAY()-A28)&gt;=0,E28*F28,0)</f>
        <v>12500</v>
      </c>
      <c r="H28" s="14"/>
      <c r="I28" s="13">
        <f t="shared" ref="I28" ca="1" si="11">IF(B28="Приход",G28,0)</f>
        <v>12500</v>
      </c>
      <c r="J28" s="13">
        <f t="shared" ref="J28" si="12">IF(B28="Расход",G28,0)</f>
        <v>0</v>
      </c>
    </row>
    <row r="29" spans="1:10" x14ac:dyDescent="0.25">
      <c r="A29" s="7">
        <v>44186</v>
      </c>
      <c r="B29" s="4" t="s">
        <v>8</v>
      </c>
      <c r="C29" s="4" t="s">
        <v>34</v>
      </c>
      <c r="D29" s="4" t="s">
        <v>1</v>
      </c>
      <c r="E29" s="4">
        <v>12</v>
      </c>
      <c r="F29" s="4">
        <v>1006.07</v>
      </c>
      <c r="G29" s="13">
        <f t="shared" ref="G29" ca="1" si="13">IF((TODAY()-A29)&gt;=0,E29*F29,0)</f>
        <v>12072.84</v>
      </c>
      <c r="H29" s="14"/>
      <c r="I29" s="13">
        <f t="shared" ref="I29" si="14">IF(B29="Приход",G29,0)</f>
        <v>0</v>
      </c>
      <c r="J29" s="13">
        <f t="shared" ref="J29" ca="1" si="15">IF(B29="Расход",G29,0)</f>
        <v>12072.84</v>
      </c>
    </row>
    <row r="30" spans="1:10" x14ac:dyDescent="0.25">
      <c r="A30" s="7">
        <v>44343</v>
      </c>
      <c r="B30" s="4" t="s">
        <v>7</v>
      </c>
      <c r="C30" s="4" t="s">
        <v>35</v>
      </c>
      <c r="D30" s="4" t="str">
        <f>D29</f>
        <v>RU000A101Q67</v>
      </c>
      <c r="E30" s="4">
        <f>E29</f>
        <v>12</v>
      </c>
      <c r="F30" s="4">
        <v>22.34</v>
      </c>
      <c r="G30" s="13">
        <f t="shared" ref="G30" ca="1" si="16">IF((TODAY()-A30)&gt;=0,E30*F30,0)</f>
        <v>0</v>
      </c>
      <c r="H30" s="13"/>
      <c r="I30" s="13">
        <f t="shared" ref="I30" ca="1" si="17">IF(B30="Приход",G30,0)</f>
        <v>0</v>
      </c>
      <c r="J30" s="13">
        <f t="shared" ref="J30" si="18">IF(B30="Расход",G30,0)</f>
        <v>0</v>
      </c>
    </row>
    <row r="31" spans="1:10" x14ac:dyDescent="0.25">
      <c r="A31" s="7">
        <f>A30</f>
        <v>44343</v>
      </c>
      <c r="B31" s="4" t="s">
        <v>7</v>
      </c>
      <c r="C31" s="4" t="s">
        <v>39</v>
      </c>
      <c r="E31" s="4">
        <f>E30</f>
        <v>12</v>
      </c>
      <c r="F31" s="4">
        <v>1000</v>
      </c>
      <c r="G31" s="13">
        <f t="shared" ref="G31" ca="1" si="19">IF((TODAY()-A31)&gt;=0,E31*F31,0)</f>
        <v>0</v>
      </c>
      <c r="H31" s="13"/>
      <c r="I31" s="13">
        <f t="shared" ref="I31" ca="1" si="20">IF(B31="Приход",G31,0)</f>
        <v>0</v>
      </c>
      <c r="J31" s="13">
        <f t="shared" ref="J31" si="21">IF(B31="Расход",G31,0)</f>
        <v>0</v>
      </c>
    </row>
    <row r="32" spans="1:10" x14ac:dyDescent="0.25">
      <c r="A32" s="7">
        <f>A29</f>
        <v>44186</v>
      </c>
      <c r="B32" s="4" t="s">
        <v>8</v>
      </c>
      <c r="C32" s="4" t="str">
        <f>C17</f>
        <v>Списание вознаграждения за учёт</v>
      </c>
      <c r="E32" s="4">
        <v>1</v>
      </c>
      <c r="F32" s="13">
        <f>F17</f>
        <v>175</v>
      </c>
      <c r="G32" s="13">
        <f t="shared" ref="G32:G33" ca="1" si="22">IF((TODAY()-A32)&gt;=0,E32*F32,0)</f>
        <v>175</v>
      </c>
      <c r="H32" s="14"/>
      <c r="I32" s="13">
        <f t="shared" ref="I32:I33" si="23">IF(B32="Приход",G32,0)</f>
        <v>0</v>
      </c>
      <c r="J32" s="13">
        <f t="shared" ref="J32:J33" ca="1" si="24">IF(B32="Расход",G32,0)</f>
        <v>175</v>
      </c>
    </row>
    <row r="33" spans="1:10" x14ac:dyDescent="0.25">
      <c r="A33" s="7">
        <f>A32</f>
        <v>44186</v>
      </c>
      <c r="B33" s="4" t="s">
        <v>8</v>
      </c>
      <c r="C33" s="4" t="str">
        <f>C18</f>
        <v>Списание мин.вознаграждения</v>
      </c>
      <c r="E33" s="4">
        <v>1</v>
      </c>
      <c r="F33" s="13">
        <f>F18</f>
        <v>295</v>
      </c>
      <c r="G33" s="13">
        <f t="shared" ca="1" si="22"/>
        <v>295</v>
      </c>
      <c r="H33" s="14"/>
      <c r="I33" s="13">
        <f t="shared" si="23"/>
        <v>0</v>
      </c>
      <c r="J33" s="13">
        <f t="shared" ca="1" si="24"/>
        <v>295</v>
      </c>
    </row>
    <row r="34" spans="1:10" x14ac:dyDescent="0.25">
      <c r="A34" s="7">
        <f>A33</f>
        <v>44186</v>
      </c>
      <c r="B34" s="4" t="s">
        <v>8</v>
      </c>
      <c r="C34" s="4" t="s">
        <v>36</v>
      </c>
      <c r="D34" s="4" t="s">
        <v>37</v>
      </c>
      <c r="E34" s="4">
        <v>2</v>
      </c>
      <c r="F34" s="4">
        <v>101.57</v>
      </c>
      <c r="G34" s="13">
        <f t="shared" ref="G34" ca="1" si="25">IF((TODAY()-A34)&gt;=0,E34*F34,0)</f>
        <v>203.14</v>
      </c>
      <c r="H34" s="14"/>
      <c r="I34" s="13">
        <f t="shared" ref="I34" si="26">IF(B34="Приход",G34,0)</f>
        <v>0</v>
      </c>
      <c r="J34" s="13">
        <f t="shared" ref="J34" ca="1" si="27">IF(B34="Расход",G34,0)</f>
        <v>203.14</v>
      </c>
    </row>
    <row r="35" spans="1:10" x14ac:dyDescent="0.25">
      <c r="A35" s="7">
        <v>44343</v>
      </c>
      <c r="B35" s="4" t="s">
        <v>7</v>
      </c>
      <c r="C35" s="4" t="s">
        <v>38</v>
      </c>
      <c r="D35" s="4" t="str">
        <f>D34</f>
        <v>RU000A0JRJT0</v>
      </c>
      <c r="E35" s="4">
        <f>E34</f>
        <v>2</v>
      </c>
      <c r="F35" s="4">
        <v>2.84</v>
      </c>
      <c r="G35" s="13">
        <f t="shared" ref="G35" ca="1" si="28">IF((TODAY()-A35)&gt;=0,E35*F35,0)</f>
        <v>0</v>
      </c>
      <c r="H35" s="15"/>
      <c r="I35" s="13">
        <f t="shared" ref="I35" ca="1" si="29">IF(B35="Приход",G35,0)</f>
        <v>0</v>
      </c>
      <c r="J35" s="13">
        <f t="shared" ref="J35" si="30">IF(B35="Расход",G35,0)</f>
        <v>0</v>
      </c>
    </row>
    <row r="36" spans="1:10" x14ac:dyDescent="0.25">
      <c r="A36" s="7">
        <f>A35</f>
        <v>44343</v>
      </c>
      <c r="B36" s="4" t="s">
        <v>7</v>
      </c>
      <c r="C36" s="4" t="s">
        <v>40</v>
      </c>
      <c r="E36" s="4">
        <f>E35</f>
        <v>2</v>
      </c>
      <c r="F36" s="4">
        <v>100</v>
      </c>
      <c r="G36" s="13">
        <f t="shared" ref="G36" ca="1" si="31">IF((TODAY()-A36)&gt;=0,E36*F36,0)</f>
        <v>0</v>
      </c>
      <c r="H36" s="15"/>
      <c r="I36" s="13">
        <f t="shared" ref="I36" ca="1" si="32">IF(B36="Приход",G36,0)</f>
        <v>0</v>
      </c>
      <c r="J36" s="13">
        <f t="shared" ref="J36" si="33">IF(B36="Расход",G36,0)</f>
        <v>0</v>
      </c>
    </row>
    <row r="37" spans="1:10" x14ac:dyDescent="0.25">
      <c r="A37" s="7">
        <v>44216</v>
      </c>
      <c r="B37" s="4" t="s">
        <v>7</v>
      </c>
      <c r="C37" s="4" t="str">
        <f>C28</f>
        <v>Пополнение брокерского счёта</v>
      </c>
      <c r="E37" s="4">
        <v>1</v>
      </c>
      <c r="F37" s="4">
        <v>12500</v>
      </c>
      <c r="G37" s="13">
        <f t="shared" ref="G37:G38" ca="1" si="34">IF((TODAY()-A37)&gt;=0,E37*F37,0)</f>
        <v>12500</v>
      </c>
      <c r="H37" s="14"/>
      <c r="I37" s="13">
        <f t="shared" ref="I37:I38" ca="1" si="35">IF(B37="Приход",G37,0)</f>
        <v>12500</v>
      </c>
      <c r="J37" s="13">
        <f t="shared" ref="J37:J38" si="36">IF(B37="Расход",G37,0)</f>
        <v>0</v>
      </c>
    </row>
    <row r="38" spans="1:10" x14ac:dyDescent="0.25">
      <c r="A38" s="7">
        <v>44217</v>
      </c>
      <c r="B38" s="4" t="s">
        <v>8</v>
      </c>
      <c r="C38" s="4" t="s">
        <v>41</v>
      </c>
      <c r="D38" s="4" t="s">
        <v>42</v>
      </c>
      <c r="E38" s="4">
        <v>11</v>
      </c>
      <c r="F38" s="4">
        <v>1048.6199999999999</v>
      </c>
      <c r="G38" s="4">
        <f t="shared" ca="1" si="34"/>
        <v>11534.82</v>
      </c>
      <c r="H38" s="29"/>
      <c r="I38" s="4">
        <f t="shared" si="35"/>
        <v>0</v>
      </c>
      <c r="J38" s="4">
        <f t="shared" ca="1" si="36"/>
        <v>11534.82</v>
      </c>
    </row>
    <row r="39" spans="1:10" x14ac:dyDescent="0.25">
      <c r="A39" s="7">
        <v>44238</v>
      </c>
      <c r="B39" s="4" t="s">
        <v>7</v>
      </c>
      <c r="C39" s="4" t="s">
        <v>43</v>
      </c>
      <c r="D39" s="4" t="str">
        <f>D38</f>
        <v>RU000A1000V6</v>
      </c>
      <c r="E39" s="4">
        <f>E38</f>
        <v>11</v>
      </c>
      <c r="F39" s="4">
        <v>29.28</v>
      </c>
      <c r="G39" s="4">
        <f t="shared" ref="G39" ca="1" si="37">IF((TODAY()-A39)&gt;=0,E39*F39,0)</f>
        <v>0</v>
      </c>
      <c r="I39" s="4">
        <f t="shared" ref="I39" ca="1" si="38">IF(B39="Приход",G39,0)</f>
        <v>0</v>
      </c>
      <c r="J39" s="4">
        <f t="shared" ref="J39" si="39">IF(B39="Расход",G39,0)</f>
        <v>0</v>
      </c>
    </row>
    <row r="40" spans="1:10" x14ac:dyDescent="0.25">
      <c r="A40" s="7">
        <v>44329</v>
      </c>
      <c r="B40" s="4" t="s">
        <v>7</v>
      </c>
      <c r="C40" s="4" t="s">
        <v>44</v>
      </c>
      <c r="D40" s="4" t="str">
        <f>D39</f>
        <v>RU000A1000V6</v>
      </c>
      <c r="E40" s="4">
        <f>E39</f>
        <v>11</v>
      </c>
      <c r="F40" s="4">
        <v>29.28</v>
      </c>
      <c r="G40" s="4">
        <f t="shared" ref="G40" ca="1" si="40">IF((TODAY()-A40)&gt;=0,E40*F40,0)</f>
        <v>0</v>
      </c>
      <c r="I40" s="4">
        <f t="shared" ref="I40" ca="1" si="41">IF(B40="Приход",G40,0)</f>
        <v>0</v>
      </c>
      <c r="J40" s="4">
        <f t="shared" ref="J40" si="42">IF(B40="Расход",G40,0)</f>
        <v>0</v>
      </c>
    </row>
    <row r="41" spans="1:10" x14ac:dyDescent="0.25">
      <c r="A41" s="7">
        <f>A40</f>
        <v>44329</v>
      </c>
      <c r="B41" s="4" t="s">
        <v>7</v>
      </c>
      <c r="C41" s="4" t="s">
        <v>49</v>
      </c>
      <c r="E41" s="4">
        <f>E40</f>
        <v>11</v>
      </c>
      <c r="F41" s="4">
        <v>1000</v>
      </c>
      <c r="G41" s="4">
        <f t="shared" ref="G41" ca="1" si="43">IF((TODAY()-A41)&gt;=0,E41*F41,0)</f>
        <v>0</v>
      </c>
      <c r="I41" s="4">
        <f t="shared" ref="I41" ca="1" si="44">IF(B41="Приход",G41,0)</f>
        <v>0</v>
      </c>
      <c r="J41" s="4">
        <f t="shared" ref="J41" si="45">IF(B41="Расход",G41,0)</f>
        <v>0</v>
      </c>
    </row>
    <row r="42" spans="1:10" x14ac:dyDescent="0.25">
      <c r="A42" s="7">
        <f>A38</f>
        <v>44217</v>
      </c>
      <c r="B42" s="4" t="s">
        <v>8</v>
      </c>
      <c r="C42" s="4" t="str">
        <f>C32</f>
        <v>Списание вознаграждения за учёт</v>
      </c>
      <c r="E42" s="4">
        <v>1</v>
      </c>
      <c r="F42" s="13">
        <f>F32</f>
        <v>175</v>
      </c>
      <c r="G42" s="4">
        <f t="shared" ref="G42" ca="1" si="46">IF((TODAY()-A42)&gt;=0,E42*F42,0)</f>
        <v>175</v>
      </c>
      <c r="H42" s="29"/>
      <c r="I42" s="4">
        <f t="shared" ref="I42" si="47">IF(B42="Приход",G42,0)</f>
        <v>0</v>
      </c>
      <c r="J42" s="4">
        <f t="shared" ref="J42" ca="1" si="48">IF(B42="Расход",G42,0)</f>
        <v>175</v>
      </c>
    </row>
    <row r="43" spans="1:10" x14ac:dyDescent="0.25">
      <c r="A43" s="7">
        <v>44217</v>
      </c>
      <c r="B43" s="4" t="s">
        <v>8</v>
      </c>
      <c r="C43" s="4" t="s">
        <v>45</v>
      </c>
      <c r="D43" s="4" t="s">
        <v>46</v>
      </c>
      <c r="E43" s="4">
        <v>3</v>
      </c>
      <c r="F43" s="4">
        <v>254.76</v>
      </c>
      <c r="G43" s="4">
        <f t="shared" ref="G43" ca="1" si="49">IF((TODAY()-A43)&gt;=0,E43*F43,0)</f>
        <v>764.28</v>
      </c>
      <c r="H43" s="29"/>
      <c r="I43" s="4">
        <f t="shared" ref="I43" si="50">IF(B43="Приход",G43,0)</f>
        <v>0</v>
      </c>
      <c r="J43" s="4">
        <f t="shared" ref="J43" ca="1" si="51">IF(B43="Расход",G43,0)</f>
        <v>764.28</v>
      </c>
    </row>
    <row r="44" spans="1:10" x14ac:dyDescent="0.25">
      <c r="A44" s="7">
        <v>44301</v>
      </c>
      <c r="B44" s="4" t="s">
        <v>7</v>
      </c>
      <c r="C44" s="4" t="s">
        <v>47</v>
      </c>
      <c r="D44" s="4" t="str">
        <f>D43</f>
        <v>RU000A1009R5</v>
      </c>
      <c r="E44" s="4">
        <f>E43</f>
        <v>3</v>
      </c>
      <c r="F44" s="4">
        <v>6.95</v>
      </c>
      <c r="G44" s="4">
        <f t="shared" ref="G44:G45" ca="1" si="52">IF((TODAY()-A44)&gt;=0,E44*F44,0)</f>
        <v>0</v>
      </c>
      <c r="H44" s="9"/>
      <c r="I44" s="4">
        <f t="shared" ref="I44:I45" ca="1" si="53">IF(B44="Приход",G44,0)</f>
        <v>0</v>
      </c>
      <c r="J44" s="4">
        <f t="shared" ref="J44:J45" si="54">IF(B44="Расход",G44,0)</f>
        <v>0</v>
      </c>
    </row>
    <row r="45" spans="1:10" x14ac:dyDescent="0.25">
      <c r="A45" s="7">
        <v>44301</v>
      </c>
      <c r="B45" s="4" t="s">
        <v>7</v>
      </c>
      <c r="C45" s="4" t="s">
        <v>48</v>
      </c>
      <c r="E45" s="4">
        <f>E43</f>
        <v>3</v>
      </c>
      <c r="F45" s="4">
        <v>250</v>
      </c>
      <c r="G45" s="4">
        <f t="shared" ca="1" si="52"/>
        <v>0</v>
      </c>
      <c r="I45" s="4">
        <f t="shared" ca="1" si="53"/>
        <v>0</v>
      </c>
      <c r="J45" s="4">
        <f t="shared" si="54"/>
        <v>0</v>
      </c>
    </row>
  </sheetData>
  <mergeCells count="13">
    <mergeCell ref="C5:F5"/>
    <mergeCell ref="F3:F4"/>
    <mergeCell ref="G3:H4"/>
    <mergeCell ref="I3:I4"/>
    <mergeCell ref="J3:J4"/>
    <mergeCell ref="A1:B1"/>
    <mergeCell ref="D1:E1"/>
    <mergeCell ref="G1:I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2021-01-21T15:24:42Z</dcterms:modified>
</cp:coreProperties>
</file>