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data" sheetId="1" r:id="rId1"/>
    <sheet name="AVAZ" sheetId="3" r:id="rId2"/>
    <sheet name="AVAZP" sheetId="105" r:id="rId3"/>
    <sheet name="AKRN" sheetId="106" r:id="rId4"/>
    <sheet name="ALRS" sheetId="107" r:id="rId5"/>
    <sheet name="ALNU" sheetId="108" r:id="rId6"/>
    <sheet name="AFKS" sheetId="109" r:id="rId7"/>
    <sheet name="AFLT" sheetId="110" r:id="rId8"/>
    <sheet name="VZRZ" sheetId="111" r:id="rId9"/>
    <sheet name="VZRZP" sheetId="331" r:id="rId10"/>
    <sheet name="BSPB" sheetId="112" r:id="rId11"/>
    <sheet name="BANE" sheetId="113" r:id="rId12"/>
    <sheet name="BANEP" sheetId="332" r:id="rId13"/>
    <sheet name="VTBR" sheetId="114" r:id="rId14"/>
    <sheet name="GAZP" sheetId="115" r:id="rId15"/>
    <sheet name="SIBN" sheetId="116" r:id="rId16"/>
    <sheet name="GMKN" sheetId="117" r:id="rId17"/>
    <sheet name="LSRG" sheetId="118" r:id="rId18"/>
    <sheet name="GCHE" sheetId="119" r:id="rId19"/>
    <sheet name="IRAO" sheetId="120" r:id="rId20"/>
    <sheet name="IRGZ" sheetId="121" r:id="rId21"/>
    <sheet name="KZOS" sheetId="122" r:id="rId22"/>
    <sheet name="KZOSP" sheetId="333" r:id="rId23"/>
    <sheet name="KMAZ" sheetId="123" r:id="rId24"/>
    <sheet name="TGKD" sheetId="124" r:id="rId25"/>
    <sheet name="TGKDP" sheetId="125" r:id="rId26"/>
    <sheet name="MVID" sheetId="126" r:id="rId27"/>
    <sheet name="VSMO" sheetId="127" r:id="rId28"/>
    <sheet name="IRKT" sheetId="128" r:id="rId29"/>
    <sheet name="KUBE" sheetId="129" r:id="rId30"/>
    <sheet name="KBTK" sheetId="130" r:id="rId31"/>
    <sheet name="KAZT" sheetId="131" r:id="rId32"/>
    <sheet name="KAZTP" sheetId="334" r:id="rId33"/>
    <sheet name="LSNG" sheetId="335" r:id="rId34"/>
    <sheet name="LSNGP" sheetId="132" r:id="rId35"/>
    <sheet name="LKOH" sheetId="133" r:id="rId36"/>
    <sheet name="MGNT" sheetId="134" r:id="rId37"/>
    <sheet name="MAGN" sheetId="135" r:id="rId38"/>
    <sheet name="MGTS" sheetId="336" r:id="rId39"/>
    <sheet name="MGTSP" sheetId="136" r:id="rId40"/>
    <sheet name="MFON" sheetId="137" r:id="rId41"/>
    <sheet name="MTLR" sheetId="337" r:id="rId42"/>
    <sheet name="MTLRP" sheetId="138" r:id="rId43"/>
    <sheet name="MOEX" sheetId="139" r:id="rId44"/>
    <sheet name="MSTT" sheetId="140" r:id="rId45"/>
    <sheet name="MSNG" sheetId="141" r:id="rId46"/>
    <sheet name="MSRS" sheetId="142" r:id="rId47"/>
    <sheet name="MRKV" sheetId="143" r:id="rId48"/>
    <sheet name="MRKK" sheetId="144" r:id="rId49"/>
    <sheet name="MRKZ" sheetId="145" r:id="rId50"/>
    <sheet name="MRKS" sheetId="146" r:id="rId51"/>
    <sheet name="MRKU" sheetId="147" r:id="rId52"/>
    <sheet name="MRKC" sheetId="148" r:id="rId53"/>
    <sheet name="MRKP" sheetId="149" r:id="rId54"/>
    <sheet name="MRKY" sheetId="150" r:id="rId55"/>
    <sheet name="MTSS" sheetId="151" r:id="rId56"/>
    <sheet name="NKNC" sheetId="338" r:id="rId57"/>
    <sheet name="NKNCP" sheetId="152" r:id="rId58"/>
    <sheet name="NVTK" sheetId="153" r:id="rId59"/>
    <sheet name="NLMK" sheetId="154" r:id="rId60"/>
    <sheet name="NKHP" sheetId="155" r:id="rId61"/>
    <sheet name="NMTP" sheetId="156" r:id="rId62"/>
    <sheet name="UNAC" sheetId="158" r:id="rId63"/>
    <sheet name="OGKB" sheetId="159" r:id="rId64"/>
    <sheet name="PRTK" sheetId="160" r:id="rId65"/>
    <sheet name="RASP" sheetId="161" r:id="rId66"/>
    <sheet name="ROSN" sheetId="162" r:id="rId67"/>
    <sheet name="RSTI" sheetId="339" r:id="rId68"/>
    <sheet name="RSTIP" sheetId="163" r:id="rId69"/>
    <sheet name="RTKM" sheetId="340" r:id="rId70"/>
    <sheet name="RTKMP" sheetId="164" r:id="rId71"/>
    <sheet name="HYDR" sheetId="165" r:id="rId72"/>
    <sheet name="KRKNP" sheetId="166" r:id="rId73"/>
    <sheet name="SBER" sheetId="341" r:id="rId74"/>
    <sheet name="SBERP" sheetId="167" r:id="rId75"/>
    <sheet name="CHMF" sheetId="168" r:id="rId76"/>
    <sheet name="SVAV" sheetId="170" r:id="rId77"/>
    <sheet name="SNGS" sheetId="342" r:id="rId78"/>
    <sheet name="SNGSP" sheetId="171" r:id="rId79"/>
    <sheet name="TATN" sheetId="343" r:id="rId80"/>
    <sheet name="TATNP" sheetId="172" r:id="rId81"/>
    <sheet name="TTLK" sheetId="173" r:id="rId82"/>
    <sheet name="TGKA" sheetId="174" r:id="rId83"/>
    <sheet name="TORS" sheetId="344" r:id="rId84"/>
    <sheet name="TORSP" sheetId="175" r:id="rId85"/>
    <sheet name="TRCN" sheetId="176" r:id="rId86"/>
    <sheet name="TRNFP" sheetId="177" r:id="rId87"/>
    <sheet name="TRMK" sheetId="178" r:id="rId88"/>
    <sheet name="URKA" sheetId="179" r:id="rId89"/>
    <sheet name="PHOR" sheetId="180" r:id="rId90"/>
    <sheet name="FEES" sheetId="181" r:id="rId91"/>
    <sheet name="ENRU" sheetId="182" r:id="rId92"/>
    <sheet name="UPRO" sheetId="183" r:id="rId93"/>
    <sheet name="ENPL" sheetId="184" r:id="rId94"/>
    <sheet name="TCS" sheetId="185" r:id="rId95"/>
    <sheet name="VEON" sheetId="186" r:id="rId96"/>
    <sheet name="FIVE" sheetId="187" r:id="rId97"/>
    <sheet name="ABRD" sheetId="188" r:id="rId98"/>
    <sheet name="BISV" sheetId="345" r:id="rId99"/>
    <sheet name="BISVP" sheetId="189" r:id="rId100"/>
    <sheet name="GAZAP" sheetId="190" r:id="rId101"/>
    <sheet name="DSKY" sheetId="191" r:id="rId102"/>
    <sheet name="KRSB" sheetId="346" r:id="rId103"/>
    <sheet name="KRSBP" sheetId="192" r:id="rId104"/>
    <sheet name="LNZL" sheetId="347" r:id="rId105"/>
    <sheet name="LNZLP" sheetId="193" r:id="rId106"/>
    <sheet name="PMSB" sheetId="348" r:id="rId107"/>
    <sheet name="PMSBP" sheetId="194" r:id="rId108"/>
    <sheet name="PIKK" sheetId="195" r:id="rId109"/>
    <sheet name="POLY" sheetId="349" r:id="rId110"/>
    <sheet name="PLZL" sheetId="196" r:id="rId111"/>
    <sheet name="AGRO" sheetId="197" r:id="rId112"/>
    <sheet name="RZSB" sheetId="198" r:id="rId113"/>
    <sheet name="SELGP" sheetId="199" r:id="rId114"/>
    <sheet name="STSBP" sheetId="200" r:id="rId115"/>
    <sheet name="VRSB" sheetId="350" r:id="rId116"/>
    <sheet name="VRSBP" sheetId="201" r:id="rId117"/>
    <sheet name="KBSB" sheetId="202" r:id="rId118"/>
    <sheet name="MISB" sheetId="351" r:id="rId119"/>
    <sheet name="MISBP" sheetId="203" r:id="rId120"/>
    <sheet name="RTSB" sheetId="352" r:id="rId121"/>
    <sheet name="RTSBP" sheetId="204" r:id="rId122"/>
    <sheet name="HIMCP" sheetId="205" r:id="rId123"/>
    <sheet name="WTCM" sheetId="353" r:id="rId124"/>
    <sheet name="WTCMP" sheetId="206" r:id="rId125"/>
    <sheet name="AKRN (102)" sheetId="207" state="hidden" r:id="rId126"/>
    <sheet name="AKRN (103)" sheetId="208" state="hidden" r:id="rId127"/>
    <sheet name="AKRN (104)" sheetId="209" state="hidden" r:id="rId128"/>
    <sheet name="AKRN (105)" sheetId="210" state="hidden" r:id="rId129"/>
    <sheet name="AKRN (106)" sheetId="211" state="hidden" r:id="rId130"/>
    <sheet name="AKRN (107)" sheetId="212" state="hidden" r:id="rId131"/>
    <sheet name="AKRN (108)" sheetId="213" state="hidden" r:id="rId132"/>
    <sheet name="AKRN (109)" sheetId="214" state="hidden" r:id="rId133"/>
    <sheet name="AKRN (110)" sheetId="215" state="hidden" r:id="rId134"/>
    <sheet name="AKRN (111)" sheetId="216" state="hidden" r:id="rId135"/>
    <sheet name="AKRN (112)" sheetId="217" state="hidden" r:id="rId136"/>
    <sheet name="AKRN (113)" sheetId="218" state="hidden" r:id="rId137"/>
    <sheet name="AKRN (114)" sheetId="219" state="hidden" r:id="rId138"/>
    <sheet name="AKRN (115)" sheetId="220" state="hidden" r:id="rId139"/>
    <sheet name="AKRN (116)" sheetId="221" state="hidden" r:id="rId140"/>
    <sheet name="AKRN (117)" sheetId="222" state="hidden" r:id="rId141"/>
    <sheet name="AKRN (118)" sheetId="223" state="hidden" r:id="rId142"/>
    <sheet name="AKRN (119)" sheetId="224" state="hidden" r:id="rId143"/>
    <sheet name="AKRN (120)" sheetId="225" state="hidden" r:id="rId144"/>
    <sheet name="AKRN (121)" sheetId="226" state="hidden" r:id="rId145"/>
    <sheet name="AKRN (122)" sheetId="227" state="hidden" r:id="rId146"/>
    <sheet name="AKRN (123)" sheetId="228" state="hidden" r:id="rId147"/>
    <sheet name="AKRN (124)" sheetId="229" state="hidden" r:id="rId148"/>
    <sheet name="AKRN (125)" sheetId="230" state="hidden" r:id="rId149"/>
    <sheet name="AKRN (126)" sheetId="231" state="hidden" r:id="rId150"/>
    <sheet name="AKRN (127)" sheetId="232" state="hidden" r:id="rId151"/>
    <sheet name="AKRN (128)" sheetId="233" state="hidden" r:id="rId152"/>
    <sheet name="AKRN (129)" sheetId="234" state="hidden" r:id="rId153"/>
    <sheet name="AKRN (130)" sheetId="235" state="hidden" r:id="rId154"/>
    <sheet name="AKRN (131)" sheetId="236" state="hidden" r:id="rId155"/>
    <sheet name="AKRN (132)" sheetId="237" state="hidden" r:id="rId156"/>
    <sheet name="AKRN (133)" sheetId="238" state="hidden" r:id="rId157"/>
    <sheet name="AKRN (134)" sheetId="239" state="hidden" r:id="rId158"/>
    <sheet name="AKRN (135)" sheetId="240" state="hidden" r:id="rId159"/>
    <sheet name="AKRN (136)" sheetId="241" state="hidden" r:id="rId160"/>
    <sheet name="AKRN (137)" sheetId="242" state="hidden" r:id="rId161"/>
    <sheet name="AKRN (138)" sheetId="243" state="hidden" r:id="rId162"/>
    <sheet name="AKRN (139)" sheetId="244" state="hidden" r:id="rId163"/>
    <sheet name="AKRN (140)" sheetId="245" state="hidden" r:id="rId164"/>
    <sheet name="AKRN (141)" sheetId="246" state="hidden" r:id="rId165"/>
    <sheet name="AKRN (142)" sheetId="247" state="hidden" r:id="rId166"/>
    <sheet name="AKRN (143)" sheetId="248" state="hidden" r:id="rId167"/>
    <sheet name="AKRN (144)" sheetId="249" state="hidden" r:id="rId168"/>
    <sheet name="AKRN (145)" sheetId="250" state="hidden" r:id="rId169"/>
    <sheet name="AKRN (146)" sheetId="251" state="hidden" r:id="rId170"/>
    <sheet name="AKRN (147)" sheetId="252" state="hidden" r:id="rId171"/>
    <sheet name="AKRN (148)" sheetId="253" state="hidden" r:id="rId172"/>
    <sheet name="AKRN (149)" sheetId="254" state="hidden" r:id="rId173"/>
    <sheet name="AKRN (150)" sheetId="255" state="hidden" r:id="rId174"/>
    <sheet name="AKRN (151)" sheetId="256" state="hidden" r:id="rId175"/>
    <sheet name="AKRN (152)" sheetId="257" state="hidden" r:id="rId176"/>
    <sheet name="AKRN (153)" sheetId="258" state="hidden" r:id="rId177"/>
    <sheet name="AKRN (154)" sheetId="259" state="hidden" r:id="rId178"/>
    <sheet name="AKRN (155)" sheetId="260" state="hidden" r:id="rId179"/>
    <sheet name="AKRN (156)" sheetId="261" state="hidden" r:id="rId180"/>
    <sheet name="AKRN (157)" sheetId="262" state="hidden" r:id="rId181"/>
    <sheet name="AKRN (158)" sheetId="263" state="hidden" r:id="rId182"/>
    <sheet name="AKRN (159)" sheetId="264" state="hidden" r:id="rId183"/>
    <sheet name="AKRN (160)" sheetId="265" state="hidden" r:id="rId184"/>
    <sheet name="AKRN (161)" sheetId="266" state="hidden" r:id="rId185"/>
    <sheet name="AKRN (162)" sheetId="267" state="hidden" r:id="rId186"/>
    <sheet name="AKRN (163)" sheetId="268" state="hidden" r:id="rId187"/>
    <sheet name="AKRN (164)" sheetId="269" state="hidden" r:id="rId188"/>
    <sheet name="AKRN (165)" sheetId="270" state="hidden" r:id="rId189"/>
    <sheet name="AKRN (166)" sheetId="271" state="hidden" r:id="rId190"/>
    <sheet name="AKRN (167)" sheetId="272" state="hidden" r:id="rId191"/>
    <sheet name="AKRN (168)" sheetId="273" state="hidden" r:id="rId192"/>
    <sheet name="AKRN (169)" sheetId="274" state="hidden" r:id="rId193"/>
    <sheet name="AKRN (170)" sheetId="275" state="hidden" r:id="rId194"/>
    <sheet name="AKRN (171)" sheetId="276" state="hidden" r:id="rId195"/>
    <sheet name="AKRN (172)" sheetId="277" state="hidden" r:id="rId196"/>
    <sheet name="AKRN (173)" sheetId="278" state="hidden" r:id="rId197"/>
    <sheet name="AKRN (174)" sheetId="279" state="hidden" r:id="rId198"/>
    <sheet name="AKRN (175)" sheetId="280" state="hidden" r:id="rId199"/>
    <sheet name="AKRN (176)" sheetId="281" state="hidden" r:id="rId200"/>
    <sheet name="AKRN (177)" sheetId="282" state="hidden" r:id="rId201"/>
    <sheet name="AKRN (178)" sheetId="283" state="hidden" r:id="rId202"/>
    <sheet name="AKRN (179)" sheetId="284" state="hidden" r:id="rId203"/>
    <sheet name="AKRN (180)" sheetId="285" state="hidden" r:id="rId204"/>
    <sheet name="AKRN (181)" sheetId="286" state="hidden" r:id="rId205"/>
    <sheet name="AKRN (182)" sheetId="287" state="hidden" r:id="rId206"/>
    <sheet name="AKRN (183)" sheetId="288" state="hidden" r:id="rId207"/>
    <sheet name="AKRN (184)" sheetId="289" state="hidden" r:id="rId208"/>
    <sheet name="AKRN (185)" sheetId="290" state="hidden" r:id="rId209"/>
    <sheet name="AKRN (186)" sheetId="291" state="hidden" r:id="rId210"/>
    <sheet name="AKRN (187)" sheetId="292" state="hidden" r:id="rId211"/>
    <sheet name="AKRN (188)" sheetId="293" state="hidden" r:id="rId212"/>
    <sheet name="AKRN (189)" sheetId="294" state="hidden" r:id="rId213"/>
    <sheet name="AKRN (190)" sheetId="295" state="hidden" r:id="rId214"/>
    <sheet name="AKRN (191)" sheetId="296" state="hidden" r:id="rId215"/>
    <sheet name="AKRN (192)" sheetId="297" state="hidden" r:id="rId216"/>
    <sheet name="AKRN (193)" sheetId="298" state="hidden" r:id="rId217"/>
    <sheet name="AKRN (194)" sheetId="299" state="hidden" r:id="rId218"/>
    <sheet name="AKRN (195)" sheetId="300" state="hidden" r:id="rId219"/>
    <sheet name="AKRN (196)" sheetId="301" state="hidden" r:id="rId220"/>
    <sheet name="AKRN (197)" sheetId="302" state="hidden" r:id="rId221"/>
    <sheet name="AKRN (198)" sheetId="303" state="hidden" r:id="rId222"/>
    <sheet name="AKRN (199)" sheetId="304" state="hidden" r:id="rId223"/>
    <sheet name="AKRN (200)" sheetId="305" state="hidden" r:id="rId224"/>
    <sheet name="AKRN (201)" sheetId="306" state="hidden" r:id="rId225"/>
    <sheet name="AKRN (202)" sheetId="307" state="hidden" r:id="rId226"/>
    <sheet name="AKRN (203)" sheetId="308" state="hidden" r:id="rId227"/>
    <sheet name="AKRN (204)" sheetId="309" state="hidden" r:id="rId228"/>
    <sheet name="AKRN (205)" sheetId="310" state="hidden" r:id="rId229"/>
    <sheet name="AKRN (206)" sheetId="311" state="hidden" r:id="rId230"/>
    <sheet name="AKRN (207)" sheetId="312" state="hidden" r:id="rId231"/>
    <sheet name="AKRN (208)" sheetId="313" state="hidden" r:id="rId232"/>
    <sheet name="AKRN (209)" sheetId="314" state="hidden" r:id="rId233"/>
    <sheet name="AKRN (210)" sheetId="315" state="hidden" r:id="rId234"/>
    <sheet name="AKRN (211)" sheetId="316" state="hidden" r:id="rId235"/>
    <sheet name="AKRN (212)" sheetId="317" state="hidden" r:id="rId236"/>
    <sheet name="AKRN (213)" sheetId="318" state="hidden" r:id="rId237"/>
    <sheet name="AKRN (214)" sheetId="319" state="hidden" r:id="rId238"/>
    <sheet name="AKRN (215)" sheetId="320" state="hidden" r:id="rId239"/>
    <sheet name="AKRN (216)" sheetId="321" state="hidden" r:id="rId240"/>
    <sheet name="AKRN (217)" sheetId="322" state="hidden" r:id="rId241"/>
    <sheet name="AKRN (218)" sheetId="323" state="hidden" r:id="rId242"/>
    <sheet name="AKRN (219)" sheetId="324" state="hidden" r:id="rId243"/>
    <sheet name="AKRN (220)" sheetId="325" state="hidden" r:id="rId244"/>
    <sheet name="AKRN (221)" sheetId="326" state="hidden" r:id="rId245"/>
    <sheet name="AKRN (222)" sheetId="327" state="hidden" r:id="rId246"/>
    <sheet name="AKRN (223)" sheetId="328" state="hidden" r:id="rId247"/>
    <sheet name="AKRN (224)" sheetId="329" state="hidden" r:id="rId248"/>
    <sheet name="AKRN (225)" sheetId="330" state="hidden" r:id="rId249"/>
    <sheet name="доллар" sheetId="104" r:id="rId250"/>
  </sheets>
  <definedNames>
    <definedName name="_xlnm._FilterDatabase" localSheetId="0" hidden="1">data!$A$2:$U$94</definedName>
  </definedNames>
  <calcPr calcId="145621"/>
</workbook>
</file>

<file path=xl/calcChain.xml><?xml version="1.0" encoding="utf-8"?>
<calcChain xmlns="http://schemas.openxmlformats.org/spreadsheetml/2006/main">
  <c r="D125" i="1" l="1"/>
  <c r="E125" i="1"/>
  <c r="F125" i="1"/>
  <c r="G125" i="1"/>
  <c r="H125" i="1"/>
  <c r="I125" i="1"/>
  <c r="J125" i="1"/>
  <c r="K125" i="1"/>
  <c r="L125" i="1"/>
  <c r="M125" i="1"/>
  <c r="N125" i="1"/>
  <c r="O125" i="1"/>
  <c r="P125" i="1"/>
  <c r="Q125" i="1"/>
  <c r="R125" i="1"/>
  <c r="S125" i="1"/>
  <c r="T125" i="1"/>
  <c r="U125" i="1"/>
  <c r="D126" i="1"/>
  <c r="E126" i="1"/>
  <c r="F126" i="1"/>
  <c r="G126" i="1"/>
  <c r="H126" i="1"/>
  <c r="I126" i="1"/>
  <c r="J126" i="1"/>
  <c r="K126" i="1"/>
  <c r="L126" i="1"/>
  <c r="M126" i="1"/>
  <c r="N126" i="1"/>
  <c r="O126" i="1"/>
  <c r="P126" i="1"/>
  <c r="Q126" i="1"/>
  <c r="R126" i="1"/>
  <c r="S126" i="1"/>
  <c r="T126" i="1"/>
  <c r="U126" i="1"/>
  <c r="C126" i="1"/>
  <c r="C125" i="1"/>
  <c r="A17" i="353"/>
  <c r="D17" i="353" s="1"/>
  <c r="E17" i="353" s="1"/>
  <c r="S3" i="353" s="1"/>
  <c r="D16" i="353"/>
  <c r="E16" i="353" s="1"/>
  <c r="R3" i="353" s="1"/>
  <c r="A16" i="353"/>
  <c r="A15" i="353"/>
  <c r="D15" i="353" s="1"/>
  <c r="E15" i="353" s="1"/>
  <c r="Q3" i="353" s="1"/>
  <c r="D14" i="353"/>
  <c r="E14" i="353" s="1"/>
  <c r="P3" i="353" s="1"/>
  <c r="A14" i="353"/>
  <c r="A13" i="353"/>
  <c r="D13" i="353" s="1"/>
  <c r="E13" i="353" s="1"/>
  <c r="O3" i="353" s="1"/>
  <c r="D12" i="353"/>
  <c r="E12" i="353" s="1"/>
  <c r="N3" i="353" s="1"/>
  <c r="A12" i="353"/>
  <c r="A11" i="353"/>
  <c r="D11" i="353" s="1"/>
  <c r="E11" i="353" s="1"/>
  <c r="M3" i="353" s="1"/>
  <c r="D10" i="353"/>
  <c r="E10" i="353" s="1"/>
  <c r="L3" i="353" s="1"/>
  <c r="A10" i="353"/>
  <c r="A9" i="353"/>
  <c r="D9" i="353" s="1"/>
  <c r="E9" i="353" s="1"/>
  <c r="K3" i="353" s="1"/>
  <c r="D8" i="353"/>
  <c r="E8" i="353" s="1"/>
  <c r="J3" i="353" s="1"/>
  <c r="A8" i="353"/>
  <c r="A7" i="353"/>
  <c r="D7" i="353" s="1"/>
  <c r="E7" i="353" s="1"/>
  <c r="I3" i="353" s="1"/>
  <c r="D6" i="353"/>
  <c r="E6" i="353" s="1"/>
  <c r="H3" i="353" s="1"/>
  <c r="A6" i="353"/>
  <c r="S2" i="353"/>
  <c r="R2" i="353"/>
  <c r="Q2" i="353"/>
  <c r="P2" i="353"/>
  <c r="O2" i="353"/>
  <c r="N2" i="353"/>
  <c r="M2" i="353"/>
  <c r="L2" i="353"/>
  <c r="K2" i="353"/>
  <c r="J2" i="353"/>
  <c r="I2" i="353"/>
  <c r="H2" i="353"/>
  <c r="S3" i="206"/>
  <c r="R3" i="206"/>
  <c r="Q3" i="206"/>
  <c r="P3" i="206"/>
  <c r="O3" i="206"/>
  <c r="N3" i="206"/>
  <c r="M3" i="206"/>
  <c r="L3" i="206"/>
  <c r="K3" i="206"/>
  <c r="J3" i="206"/>
  <c r="I3" i="206"/>
  <c r="H3" i="206"/>
  <c r="S2" i="206"/>
  <c r="R2" i="206"/>
  <c r="Q2" i="206"/>
  <c r="P2" i="206"/>
  <c r="O2" i="206"/>
  <c r="N2" i="206"/>
  <c r="M2" i="206"/>
  <c r="L2" i="206"/>
  <c r="K2" i="206"/>
  <c r="J2" i="206"/>
  <c r="I2" i="206"/>
  <c r="H2" i="206"/>
  <c r="D16" i="206"/>
  <c r="D14" i="206"/>
  <c r="D12" i="206"/>
  <c r="D11" i="206"/>
  <c r="D9" i="206"/>
  <c r="D8" i="206"/>
  <c r="A17" i="206"/>
  <c r="A15" i="206"/>
  <c r="A16" i="206"/>
  <c r="A14" i="206"/>
  <c r="A7" i="206"/>
  <c r="A8" i="206"/>
  <c r="A9" i="206"/>
  <c r="A10" i="206"/>
  <c r="A11" i="206"/>
  <c r="A12" i="206"/>
  <c r="A13" i="206"/>
  <c r="A6" i="206"/>
  <c r="U124" i="1"/>
  <c r="D124" i="1"/>
  <c r="E124" i="1"/>
  <c r="F124" i="1"/>
  <c r="G124" i="1"/>
  <c r="H124" i="1"/>
  <c r="I124" i="1"/>
  <c r="J124" i="1"/>
  <c r="K124" i="1"/>
  <c r="L124" i="1"/>
  <c r="M124" i="1"/>
  <c r="N124" i="1"/>
  <c r="O124" i="1"/>
  <c r="P124" i="1"/>
  <c r="Q124" i="1"/>
  <c r="R124" i="1"/>
  <c r="S124" i="1"/>
  <c r="T124" i="1"/>
  <c r="C124" i="1"/>
  <c r="S3" i="205"/>
  <c r="R3" i="205"/>
  <c r="Q3" i="205"/>
  <c r="P3" i="205"/>
  <c r="O3" i="205"/>
  <c r="N3" i="205"/>
  <c r="M3" i="205"/>
  <c r="L3" i="205"/>
  <c r="K3" i="205"/>
  <c r="J3" i="205"/>
  <c r="I3" i="205"/>
  <c r="H3" i="205"/>
  <c r="G3" i="205"/>
  <c r="D18" i="205"/>
  <c r="Q2" i="205"/>
  <c r="S2" i="205"/>
  <c r="R2" i="205"/>
  <c r="P2" i="205"/>
  <c r="O2" i="205"/>
  <c r="N2" i="205"/>
  <c r="M2" i="205"/>
  <c r="L2" i="205"/>
  <c r="K2" i="205"/>
  <c r="J2" i="205"/>
  <c r="I2" i="205"/>
  <c r="H2" i="205"/>
  <c r="G2" i="205"/>
  <c r="D16" i="205"/>
  <c r="D14" i="205"/>
  <c r="D11" i="205"/>
  <c r="D10" i="205"/>
  <c r="A21" i="205"/>
  <c r="A18" i="205"/>
  <c r="A19" i="205"/>
  <c r="A20" i="205"/>
  <c r="A22" i="205"/>
  <c r="A23" i="205"/>
  <c r="A17" i="205"/>
  <c r="A7" i="205"/>
  <c r="A8" i="205"/>
  <c r="A9" i="205"/>
  <c r="A10" i="205"/>
  <c r="A11" i="205"/>
  <c r="A12" i="205"/>
  <c r="A13" i="205"/>
  <c r="A14" i="205"/>
  <c r="A15" i="205"/>
  <c r="A16" i="205"/>
  <c r="D20" i="205"/>
  <c r="E20" i="205" s="1"/>
  <c r="D21" i="205"/>
  <c r="E21" i="205" s="1"/>
  <c r="D23" i="205"/>
  <c r="E23" i="205" s="1"/>
  <c r="A6" i="205"/>
  <c r="D22" i="205"/>
  <c r="E22" i="205" s="1"/>
  <c r="C123" i="1" l="1"/>
  <c r="L122" i="1"/>
  <c r="M122" i="1"/>
  <c r="N122" i="1"/>
  <c r="O122" i="1"/>
  <c r="P122" i="1"/>
  <c r="Q122" i="1"/>
  <c r="R122" i="1"/>
  <c r="S122" i="1"/>
  <c r="T122" i="1"/>
  <c r="U122" i="1"/>
  <c r="L123" i="1"/>
  <c r="M123" i="1"/>
  <c r="N123" i="1"/>
  <c r="O123" i="1"/>
  <c r="P123" i="1"/>
  <c r="Q123" i="1"/>
  <c r="R123" i="1"/>
  <c r="S123" i="1"/>
  <c r="T123" i="1"/>
  <c r="U123" i="1"/>
  <c r="D122" i="1"/>
  <c r="E122" i="1"/>
  <c r="F122" i="1"/>
  <c r="G122" i="1"/>
  <c r="H122" i="1"/>
  <c r="I122" i="1"/>
  <c r="J122" i="1"/>
  <c r="K122" i="1"/>
  <c r="D123" i="1"/>
  <c r="E123" i="1"/>
  <c r="F123" i="1"/>
  <c r="G123" i="1"/>
  <c r="H123" i="1"/>
  <c r="I123" i="1"/>
  <c r="J123" i="1"/>
  <c r="K123" i="1"/>
  <c r="C122" i="1"/>
  <c r="A11" i="352"/>
  <c r="D11" i="352" s="1"/>
  <c r="E11" i="352" s="1"/>
  <c r="D10" i="352"/>
  <c r="E10" i="352" s="1"/>
  <c r="S3" i="352" s="1"/>
  <c r="A10" i="352"/>
  <c r="C9" i="352"/>
  <c r="Q2" i="352" s="1"/>
  <c r="A9" i="352"/>
  <c r="D9" i="352" s="1"/>
  <c r="A8" i="352"/>
  <c r="D8" i="352" s="1"/>
  <c r="E8" i="352" s="1"/>
  <c r="O3" i="352" s="1"/>
  <c r="C7" i="352"/>
  <c r="A7" i="352"/>
  <c r="D7" i="352" s="1"/>
  <c r="C6" i="352"/>
  <c r="A6" i="352"/>
  <c r="D6" i="352" s="1"/>
  <c r="S2" i="352"/>
  <c r="O2" i="352"/>
  <c r="N2" i="352"/>
  <c r="M2" i="352"/>
  <c r="S3" i="204"/>
  <c r="Q3" i="204"/>
  <c r="O3" i="204"/>
  <c r="N3" i="204"/>
  <c r="M3" i="204"/>
  <c r="S2" i="204"/>
  <c r="Q2" i="204"/>
  <c r="O2" i="204"/>
  <c r="N2" i="204"/>
  <c r="M2" i="204"/>
  <c r="D7" i="204"/>
  <c r="A9" i="204"/>
  <c r="A11" i="204"/>
  <c r="D11" i="204" s="1"/>
  <c r="E11" i="204" s="1"/>
  <c r="A10" i="204"/>
  <c r="A7" i="204"/>
  <c r="A8" i="204"/>
  <c r="A6" i="204"/>
  <c r="C9" i="204"/>
  <c r="C7" i="204"/>
  <c r="C6" i="204"/>
  <c r="C121" i="1"/>
  <c r="D120" i="1"/>
  <c r="E120" i="1"/>
  <c r="F120" i="1"/>
  <c r="G120" i="1"/>
  <c r="H120" i="1"/>
  <c r="I120" i="1"/>
  <c r="J120" i="1"/>
  <c r="K120" i="1"/>
  <c r="L120" i="1"/>
  <c r="M120" i="1"/>
  <c r="N120" i="1"/>
  <c r="O120" i="1"/>
  <c r="P120" i="1"/>
  <c r="Q120" i="1"/>
  <c r="R120" i="1"/>
  <c r="S120" i="1"/>
  <c r="T120" i="1"/>
  <c r="U120" i="1"/>
  <c r="D121" i="1"/>
  <c r="E121" i="1"/>
  <c r="F121" i="1"/>
  <c r="G121" i="1"/>
  <c r="H121" i="1"/>
  <c r="I121" i="1"/>
  <c r="J121" i="1"/>
  <c r="K121" i="1"/>
  <c r="L121" i="1"/>
  <c r="M121" i="1"/>
  <c r="N121" i="1"/>
  <c r="O121" i="1"/>
  <c r="P121" i="1"/>
  <c r="Q121" i="1"/>
  <c r="R121" i="1"/>
  <c r="S121" i="1"/>
  <c r="T121" i="1"/>
  <c r="U121" i="1"/>
  <c r="C120" i="1"/>
  <c r="D11" i="351"/>
  <c r="E11" i="351" s="1"/>
  <c r="S3" i="351" s="1"/>
  <c r="C11" i="351"/>
  <c r="A11" i="351"/>
  <c r="D10" i="351"/>
  <c r="E10" i="351" s="1"/>
  <c r="R3" i="351" s="1"/>
  <c r="A10" i="351"/>
  <c r="E9" i="351"/>
  <c r="Q3" i="351" s="1"/>
  <c r="D9" i="351"/>
  <c r="C9" i="351"/>
  <c r="A9" i="351"/>
  <c r="E8" i="351"/>
  <c r="D8" i="351"/>
  <c r="A8" i="351"/>
  <c r="D7" i="351"/>
  <c r="E7" i="351" s="1"/>
  <c r="N3" i="351" s="1"/>
  <c r="A7" i="351"/>
  <c r="E6" i="351"/>
  <c r="D6" i="351"/>
  <c r="A6" i="351"/>
  <c r="O3" i="351"/>
  <c r="M3" i="351"/>
  <c r="S2" i="351"/>
  <c r="R2" i="351"/>
  <c r="Q2" i="351"/>
  <c r="O2" i="351"/>
  <c r="N2" i="351"/>
  <c r="M2" i="351"/>
  <c r="C11" i="203"/>
  <c r="R3" i="203"/>
  <c r="Q3" i="203"/>
  <c r="O2" i="203"/>
  <c r="N2" i="203"/>
  <c r="O3" i="203"/>
  <c r="N3" i="203"/>
  <c r="M3" i="203"/>
  <c r="S2" i="203"/>
  <c r="R2" i="203"/>
  <c r="Q2" i="203"/>
  <c r="M2" i="203"/>
  <c r="A11" i="203"/>
  <c r="D11" i="203" s="1"/>
  <c r="A9" i="203"/>
  <c r="A10" i="203"/>
  <c r="D8" i="203"/>
  <c r="D6" i="203"/>
  <c r="A7" i="203"/>
  <c r="A8" i="203"/>
  <c r="A6" i="203"/>
  <c r="C9" i="203"/>
  <c r="Q119" i="1"/>
  <c r="R119" i="1"/>
  <c r="S119" i="1"/>
  <c r="T119" i="1"/>
  <c r="U119" i="1"/>
  <c r="D119" i="1"/>
  <c r="E119" i="1"/>
  <c r="F119" i="1"/>
  <c r="G119" i="1"/>
  <c r="H119" i="1"/>
  <c r="I119" i="1"/>
  <c r="J119" i="1"/>
  <c r="K119" i="1"/>
  <c r="L119" i="1"/>
  <c r="M119" i="1"/>
  <c r="N119" i="1"/>
  <c r="O119" i="1"/>
  <c r="P119" i="1"/>
  <c r="C119" i="1"/>
  <c r="S3" i="202"/>
  <c r="R3" i="202"/>
  <c r="M3" i="202"/>
  <c r="L3" i="202"/>
  <c r="S2" i="202"/>
  <c r="R2" i="202"/>
  <c r="M2" i="202"/>
  <c r="L2" i="202"/>
  <c r="D8" i="202"/>
  <c r="A10" i="202"/>
  <c r="A9" i="202"/>
  <c r="A7" i="202"/>
  <c r="A8" i="202"/>
  <c r="A6" i="202"/>
  <c r="D117" i="1"/>
  <c r="E117" i="1"/>
  <c r="F117" i="1"/>
  <c r="G117" i="1"/>
  <c r="H117" i="1"/>
  <c r="I117" i="1"/>
  <c r="J117" i="1"/>
  <c r="K117" i="1"/>
  <c r="L117" i="1"/>
  <c r="M117" i="1"/>
  <c r="N117" i="1"/>
  <c r="O117" i="1"/>
  <c r="P117" i="1"/>
  <c r="Q117" i="1"/>
  <c r="R117" i="1"/>
  <c r="S117" i="1"/>
  <c r="T117" i="1"/>
  <c r="U117" i="1"/>
  <c r="D118" i="1"/>
  <c r="E118" i="1"/>
  <c r="F118" i="1"/>
  <c r="G118" i="1"/>
  <c r="H118" i="1"/>
  <c r="I118" i="1"/>
  <c r="J118" i="1"/>
  <c r="K118" i="1"/>
  <c r="L118" i="1"/>
  <c r="M118" i="1"/>
  <c r="N118" i="1"/>
  <c r="O118" i="1"/>
  <c r="P118" i="1"/>
  <c r="Q118" i="1"/>
  <c r="R118" i="1"/>
  <c r="S118" i="1"/>
  <c r="T118" i="1"/>
  <c r="U118" i="1"/>
  <c r="C117" i="1"/>
  <c r="C118" i="1"/>
  <c r="A10" i="350"/>
  <c r="D10" i="350" s="1"/>
  <c r="E10" i="350" s="1"/>
  <c r="S3" i="350" s="1"/>
  <c r="D9" i="350"/>
  <c r="E9" i="350" s="1"/>
  <c r="R3" i="350" s="1"/>
  <c r="A9" i="350"/>
  <c r="A8" i="350"/>
  <c r="D8" i="350" s="1"/>
  <c r="E8" i="350" s="1"/>
  <c r="Q3" i="350" s="1"/>
  <c r="D7" i="350"/>
  <c r="E7" i="350" s="1"/>
  <c r="O3" i="350" s="1"/>
  <c r="A7" i="350"/>
  <c r="C6" i="350"/>
  <c r="N2" i="350" s="1"/>
  <c r="A6" i="350"/>
  <c r="D6" i="350" s="1"/>
  <c r="S2" i="350"/>
  <c r="R2" i="350"/>
  <c r="Q2" i="350"/>
  <c r="O2" i="350"/>
  <c r="S3" i="201"/>
  <c r="R3" i="201"/>
  <c r="Q3" i="201"/>
  <c r="O3" i="201"/>
  <c r="N3" i="201"/>
  <c r="S2" i="201"/>
  <c r="R2" i="201"/>
  <c r="Q2" i="201"/>
  <c r="O2" i="201"/>
  <c r="N2" i="201"/>
  <c r="D10" i="201"/>
  <c r="D7" i="201"/>
  <c r="A8" i="201"/>
  <c r="A10" i="201"/>
  <c r="A9" i="201"/>
  <c r="C6" i="201"/>
  <c r="A7" i="201"/>
  <c r="A6" i="201"/>
  <c r="D13" i="198"/>
  <c r="A13" i="198"/>
  <c r="L3" i="200"/>
  <c r="L2" i="200"/>
  <c r="D6" i="200"/>
  <c r="E6" i="200" s="1"/>
  <c r="A6" i="200"/>
  <c r="A10" i="200"/>
  <c r="D116" i="1"/>
  <c r="E116" i="1"/>
  <c r="F116" i="1"/>
  <c r="G116" i="1"/>
  <c r="H116" i="1"/>
  <c r="I116" i="1"/>
  <c r="J116" i="1"/>
  <c r="K116" i="1"/>
  <c r="L116" i="1"/>
  <c r="M116" i="1"/>
  <c r="N116" i="1"/>
  <c r="O116" i="1"/>
  <c r="P116" i="1"/>
  <c r="Q116" i="1"/>
  <c r="R116" i="1"/>
  <c r="S116" i="1"/>
  <c r="T116" i="1"/>
  <c r="U116" i="1"/>
  <c r="C116" i="1"/>
  <c r="S2" i="200"/>
  <c r="R2" i="200"/>
  <c r="P2" i="200"/>
  <c r="O2" i="200"/>
  <c r="M2" i="200"/>
  <c r="A11" i="200"/>
  <c r="A9" i="200"/>
  <c r="A8" i="200"/>
  <c r="A7" i="200"/>
  <c r="U115" i="1"/>
  <c r="D115" i="1"/>
  <c r="E115" i="1"/>
  <c r="F115" i="1"/>
  <c r="G115" i="1"/>
  <c r="H115" i="1"/>
  <c r="I115" i="1"/>
  <c r="J115" i="1"/>
  <c r="K115" i="1"/>
  <c r="L115" i="1"/>
  <c r="M115" i="1"/>
  <c r="N115" i="1"/>
  <c r="O115" i="1"/>
  <c r="P115" i="1"/>
  <c r="Q115" i="1"/>
  <c r="R115" i="1"/>
  <c r="S115" i="1"/>
  <c r="T115" i="1"/>
  <c r="C115" i="1"/>
  <c r="S3" i="199"/>
  <c r="O3" i="199"/>
  <c r="N3" i="199"/>
  <c r="S2" i="199"/>
  <c r="O2" i="199"/>
  <c r="N2" i="199"/>
  <c r="D7" i="199"/>
  <c r="A8" i="199"/>
  <c r="A7" i="199"/>
  <c r="A6" i="199"/>
  <c r="D114" i="1"/>
  <c r="E114" i="1"/>
  <c r="F114" i="1"/>
  <c r="G114" i="1"/>
  <c r="H114" i="1"/>
  <c r="I114" i="1"/>
  <c r="J114" i="1"/>
  <c r="K114" i="1"/>
  <c r="L114" i="1"/>
  <c r="M114" i="1"/>
  <c r="N114" i="1"/>
  <c r="O114" i="1"/>
  <c r="P114" i="1"/>
  <c r="Q114" i="1"/>
  <c r="R114" i="1"/>
  <c r="S114" i="1"/>
  <c r="T114" i="1"/>
  <c r="U114" i="1"/>
  <c r="C114" i="1"/>
  <c r="S3" i="198"/>
  <c r="P3" i="198"/>
  <c r="O3" i="198"/>
  <c r="N3" i="198"/>
  <c r="M3" i="198"/>
  <c r="L3" i="198"/>
  <c r="K3" i="198"/>
  <c r="J3" i="198"/>
  <c r="S2" i="198"/>
  <c r="R2" i="198"/>
  <c r="P2" i="198"/>
  <c r="O2" i="198"/>
  <c r="N2" i="198"/>
  <c r="M2" i="198"/>
  <c r="L2" i="198"/>
  <c r="K2" i="198"/>
  <c r="J2" i="198"/>
  <c r="D12" i="198"/>
  <c r="D11" i="198"/>
  <c r="A14" i="198"/>
  <c r="A12" i="198"/>
  <c r="A7" i="198"/>
  <c r="A8" i="198"/>
  <c r="A9" i="198"/>
  <c r="A10" i="198"/>
  <c r="A11" i="198"/>
  <c r="A6" i="198"/>
  <c r="E6" i="352" l="1"/>
  <c r="M3" i="352" s="1"/>
  <c r="E7" i="352"/>
  <c r="N3" i="352" s="1"/>
  <c r="E9" i="352"/>
  <c r="Q3" i="352" s="1"/>
  <c r="E6" i="350"/>
  <c r="N3" i="350" s="1"/>
  <c r="D113" i="1"/>
  <c r="E113" i="1"/>
  <c r="F113" i="1"/>
  <c r="G113" i="1"/>
  <c r="H113" i="1"/>
  <c r="I113" i="1"/>
  <c r="J113" i="1"/>
  <c r="K113" i="1"/>
  <c r="L113" i="1"/>
  <c r="M113" i="1"/>
  <c r="N113" i="1"/>
  <c r="O113" i="1"/>
  <c r="P113" i="1"/>
  <c r="Q113" i="1"/>
  <c r="R113" i="1"/>
  <c r="S113" i="1"/>
  <c r="T113" i="1"/>
  <c r="U113" i="1"/>
  <c r="C113" i="1"/>
  <c r="C112" i="1"/>
  <c r="S3" i="197"/>
  <c r="R3" i="197"/>
  <c r="Q3" i="197"/>
  <c r="P3" i="197"/>
  <c r="O3" i="197"/>
  <c r="S2" i="197"/>
  <c r="R2" i="197"/>
  <c r="Q2" i="197"/>
  <c r="P2" i="197"/>
  <c r="O2" i="197"/>
  <c r="A7" i="197"/>
  <c r="A8" i="197"/>
  <c r="A9" i="197"/>
  <c r="A10" i="197"/>
  <c r="A11" i="197"/>
  <c r="A12" i="197"/>
  <c r="A13" i="197"/>
  <c r="A14" i="197"/>
  <c r="A15" i="197"/>
  <c r="A6" i="197"/>
  <c r="D112" i="1"/>
  <c r="E112" i="1"/>
  <c r="F112" i="1"/>
  <c r="G112" i="1"/>
  <c r="H112" i="1"/>
  <c r="I112" i="1"/>
  <c r="J112" i="1"/>
  <c r="K112" i="1"/>
  <c r="L112" i="1"/>
  <c r="M112" i="1"/>
  <c r="N112" i="1"/>
  <c r="O112" i="1"/>
  <c r="P112" i="1"/>
  <c r="Q112" i="1"/>
  <c r="R112" i="1"/>
  <c r="S112" i="1"/>
  <c r="T112" i="1"/>
  <c r="U112" i="1"/>
  <c r="A16" i="196"/>
  <c r="D8" i="196"/>
  <c r="R3" i="196"/>
  <c r="M3" i="196"/>
  <c r="L3" i="196"/>
  <c r="K3" i="196"/>
  <c r="I3" i="196"/>
  <c r="H3" i="196"/>
  <c r="S2" i="196"/>
  <c r="R2" i="196"/>
  <c r="M2" i="196"/>
  <c r="L2" i="196"/>
  <c r="K2" i="196"/>
  <c r="J2" i="196"/>
  <c r="I2" i="196"/>
  <c r="H2" i="196"/>
  <c r="A17" i="196"/>
  <c r="A15" i="196"/>
  <c r="D15" i="196" s="1"/>
  <c r="A14" i="196"/>
  <c r="D14" i="196" s="1"/>
  <c r="A7" i="196"/>
  <c r="A8" i="196"/>
  <c r="A9" i="196"/>
  <c r="A10" i="196"/>
  <c r="D10" i="196" s="1"/>
  <c r="A11" i="196"/>
  <c r="A12" i="196"/>
  <c r="A13" i="196"/>
  <c r="D13" i="196" s="1"/>
  <c r="A6" i="196"/>
  <c r="D111" i="1"/>
  <c r="E111" i="1"/>
  <c r="F111" i="1"/>
  <c r="G111" i="1"/>
  <c r="H111" i="1"/>
  <c r="I111" i="1"/>
  <c r="J111" i="1"/>
  <c r="K111" i="1"/>
  <c r="L111" i="1"/>
  <c r="M111" i="1"/>
  <c r="N111" i="1"/>
  <c r="O111" i="1"/>
  <c r="P111" i="1"/>
  <c r="Q111" i="1"/>
  <c r="R111" i="1"/>
  <c r="S111" i="1"/>
  <c r="T111" i="1"/>
  <c r="U111" i="1"/>
  <c r="C111" i="1"/>
  <c r="S3" i="349"/>
  <c r="R3" i="349"/>
  <c r="Q3" i="349"/>
  <c r="P3" i="349"/>
  <c r="O3" i="349"/>
  <c r="N3" i="349"/>
  <c r="M3" i="349"/>
  <c r="S2" i="349"/>
  <c r="R2" i="349"/>
  <c r="Q2" i="349"/>
  <c r="P2" i="349"/>
  <c r="O2" i="349"/>
  <c r="N2" i="349"/>
  <c r="M2" i="349"/>
  <c r="D21" i="349"/>
  <c r="D7" i="349"/>
  <c r="D8" i="349"/>
  <c r="D9" i="349"/>
  <c r="D10" i="349"/>
  <c r="D11" i="349"/>
  <c r="D12" i="349"/>
  <c r="D13" i="349"/>
  <c r="D14" i="349"/>
  <c r="D15" i="349"/>
  <c r="D16" i="349"/>
  <c r="D17" i="349"/>
  <c r="D18" i="349"/>
  <c r="D19" i="349"/>
  <c r="D20" i="349"/>
  <c r="D22" i="349"/>
  <c r="D6" i="349"/>
  <c r="E19" i="349"/>
  <c r="A22" i="349"/>
  <c r="E22" i="349" s="1"/>
  <c r="A21" i="349"/>
  <c r="A20" i="349"/>
  <c r="E20" i="349" s="1"/>
  <c r="A19" i="349"/>
  <c r="A18" i="349"/>
  <c r="E18" i="349" s="1"/>
  <c r="A17" i="349"/>
  <c r="E17" i="349" s="1"/>
  <c r="A16" i="349"/>
  <c r="E16" i="349" s="1"/>
  <c r="A15" i="349"/>
  <c r="E15" i="349" s="1"/>
  <c r="A14" i="349"/>
  <c r="E14" i="349" s="1"/>
  <c r="A13" i="349"/>
  <c r="E13" i="349" s="1"/>
  <c r="A12" i="349"/>
  <c r="E12" i="349" s="1"/>
  <c r="A11" i="349"/>
  <c r="E11" i="349" s="1"/>
  <c r="A10" i="349"/>
  <c r="E10" i="349" s="1"/>
  <c r="A9" i="349"/>
  <c r="E9" i="349" s="1"/>
  <c r="A8" i="349"/>
  <c r="E8" i="349" s="1"/>
  <c r="A7" i="349"/>
  <c r="A6" i="349"/>
  <c r="E6" i="349" s="1"/>
  <c r="E7" i="349" l="1"/>
  <c r="E21" i="349"/>
  <c r="D110" i="1"/>
  <c r="E110" i="1"/>
  <c r="F110" i="1"/>
  <c r="G110" i="1"/>
  <c r="H110" i="1"/>
  <c r="I110" i="1"/>
  <c r="J110" i="1"/>
  <c r="K110" i="1"/>
  <c r="L110" i="1"/>
  <c r="M110" i="1"/>
  <c r="N110" i="1"/>
  <c r="O110" i="1"/>
  <c r="P110" i="1"/>
  <c r="Q110" i="1"/>
  <c r="R110" i="1"/>
  <c r="S110" i="1"/>
  <c r="T110" i="1"/>
  <c r="U110" i="1"/>
  <c r="C110" i="1"/>
  <c r="S3" i="195"/>
  <c r="S2" i="195"/>
  <c r="O3" i="195"/>
  <c r="O2" i="195"/>
  <c r="D6" i="195"/>
  <c r="A7" i="195"/>
  <c r="A6" i="195"/>
  <c r="D108" i="1" l="1"/>
  <c r="E108" i="1"/>
  <c r="F108" i="1"/>
  <c r="G108" i="1"/>
  <c r="H108" i="1"/>
  <c r="I108" i="1"/>
  <c r="J108" i="1"/>
  <c r="K108" i="1"/>
  <c r="L108" i="1"/>
  <c r="M108" i="1"/>
  <c r="N108" i="1"/>
  <c r="O108" i="1"/>
  <c r="P108" i="1"/>
  <c r="Q108" i="1"/>
  <c r="R108" i="1"/>
  <c r="S108" i="1"/>
  <c r="T108" i="1"/>
  <c r="U108" i="1"/>
  <c r="D109" i="1"/>
  <c r="E109" i="1"/>
  <c r="F109" i="1"/>
  <c r="G109" i="1"/>
  <c r="H109" i="1"/>
  <c r="I109" i="1"/>
  <c r="J109" i="1"/>
  <c r="K109" i="1"/>
  <c r="L109" i="1"/>
  <c r="M109" i="1"/>
  <c r="N109" i="1"/>
  <c r="O109" i="1"/>
  <c r="P109" i="1"/>
  <c r="Q109" i="1"/>
  <c r="R109" i="1"/>
  <c r="S109" i="1"/>
  <c r="T109" i="1"/>
  <c r="U109" i="1"/>
  <c r="C108" i="1"/>
  <c r="C109" i="1"/>
  <c r="A24" i="348"/>
  <c r="D24" i="348" s="1"/>
  <c r="E24" i="348" s="1"/>
  <c r="S3" i="348" s="1"/>
  <c r="D23" i="348"/>
  <c r="E23" i="348" s="1"/>
  <c r="R3" i="348" s="1"/>
  <c r="A23" i="348"/>
  <c r="A22" i="348"/>
  <c r="D22" i="348" s="1"/>
  <c r="E22" i="348" s="1"/>
  <c r="Q3" i="348" s="1"/>
  <c r="A21" i="348"/>
  <c r="D21" i="348" s="1"/>
  <c r="E21" i="348" s="1"/>
  <c r="P3" i="348" s="1"/>
  <c r="C20" i="348"/>
  <c r="A20" i="348"/>
  <c r="D20" i="348" s="1"/>
  <c r="E20" i="348" s="1"/>
  <c r="O3" i="348" s="1"/>
  <c r="A19" i="348"/>
  <c r="D19" i="348" s="1"/>
  <c r="E19" i="348" s="1"/>
  <c r="D18" i="348"/>
  <c r="E18" i="348" s="1"/>
  <c r="N3" i="348" s="1"/>
  <c r="A18" i="348"/>
  <c r="A17" i="348"/>
  <c r="D17" i="348" s="1"/>
  <c r="E17" i="348" s="1"/>
  <c r="A16" i="348"/>
  <c r="D16" i="348" s="1"/>
  <c r="E16" i="348" s="1"/>
  <c r="M3" i="348" s="1"/>
  <c r="A15" i="348"/>
  <c r="D15" i="348" s="1"/>
  <c r="E15" i="348" s="1"/>
  <c r="D14" i="348"/>
  <c r="E14" i="348" s="1"/>
  <c r="A14" i="348"/>
  <c r="A13" i="348"/>
  <c r="D13" i="348" s="1"/>
  <c r="E13" i="348" s="1"/>
  <c r="A12" i="348"/>
  <c r="D12" i="348" s="1"/>
  <c r="E12" i="348" s="1"/>
  <c r="K3" i="348" s="1"/>
  <c r="A11" i="348"/>
  <c r="D11" i="348" s="1"/>
  <c r="E11" i="348" s="1"/>
  <c r="J3" i="348" s="1"/>
  <c r="D10" i="348"/>
  <c r="E10" i="348" s="1"/>
  <c r="A10" i="348"/>
  <c r="A9" i="348"/>
  <c r="D9" i="348" s="1"/>
  <c r="E9" i="348" s="1"/>
  <c r="I3" i="348" s="1"/>
  <c r="A8" i="348"/>
  <c r="D8" i="348" s="1"/>
  <c r="E8" i="348" s="1"/>
  <c r="H3" i="348" s="1"/>
  <c r="A7" i="348"/>
  <c r="D7" i="348" s="1"/>
  <c r="E7" i="348" s="1"/>
  <c r="G3" i="348" s="1"/>
  <c r="D6" i="348"/>
  <c r="E6" i="348" s="1"/>
  <c r="F3" i="348" s="1"/>
  <c r="A6" i="348"/>
  <c r="S2" i="348"/>
  <c r="R2" i="348"/>
  <c r="Q2" i="348"/>
  <c r="P2" i="348"/>
  <c r="O2" i="348"/>
  <c r="N2" i="348"/>
  <c r="M2" i="348"/>
  <c r="L2" i="348"/>
  <c r="K2" i="348"/>
  <c r="J2" i="348"/>
  <c r="I2" i="348"/>
  <c r="H2" i="348"/>
  <c r="G2" i="348"/>
  <c r="F2" i="348"/>
  <c r="S3" i="194"/>
  <c r="R3" i="194"/>
  <c r="Q3" i="194"/>
  <c r="P3" i="194"/>
  <c r="O3" i="194"/>
  <c r="N3" i="194"/>
  <c r="M3" i="194"/>
  <c r="L3" i="194"/>
  <c r="K3" i="194"/>
  <c r="J3" i="194"/>
  <c r="I3" i="194"/>
  <c r="H3" i="194"/>
  <c r="G3" i="194"/>
  <c r="F3" i="194"/>
  <c r="S2" i="194"/>
  <c r="R2" i="194"/>
  <c r="Q2" i="194"/>
  <c r="P2" i="194"/>
  <c r="O2" i="194"/>
  <c r="N2" i="194"/>
  <c r="M2" i="194"/>
  <c r="L2" i="194"/>
  <c r="K2" i="194"/>
  <c r="J2" i="194"/>
  <c r="I2" i="194"/>
  <c r="H2" i="194"/>
  <c r="G2" i="194"/>
  <c r="F2" i="194"/>
  <c r="C20" i="194"/>
  <c r="D24" i="194"/>
  <c r="E24" i="194" s="1"/>
  <c r="D21" i="194"/>
  <c r="D20" i="194"/>
  <c r="D16" i="194"/>
  <c r="D9" i="194"/>
  <c r="D8" i="194"/>
  <c r="A24" i="194"/>
  <c r="A21" i="194"/>
  <c r="A22" i="194"/>
  <c r="A23" i="194"/>
  <c r="D23" i="194" s="1"/>
  <c r="E23" i="194" s="1"/>
  <c r="A20" i="194"/>
  <c r="A7" i="194"/>
  <c r="A8" i="194"/>
  <c r="A9" i="194"/>
  <c r="A10" i="194"/>
  <c r="A11" i="194"/>
  <c r="A12" i="194"/>
  <c r="A13" i="194"/>
  <c r="A14" i="194"/>
  <c r="A15" i="194"/>
  <c r="A16" i="194"/>
  <c r="A17" i="194"/>
  <c r="A18" i="194"/>
  <c r="A19" i="194"/>
  <c r="A6" i="194"/>
  <c r="D22" i="194"/>
  <c r="E22" i="194" s="1"/>
  <c r="D106" i="1"/>
  <c r="E106" i="1"/>
  <c r="F106" i="1"/>
  <c r="G106" i="1"/>
  <c r="H106" i="1"/>
  <c r="I106" i="1"/>
  <c r="J106" i="1"/>
  <c r="K106" i="1"/>
  <c r="L106" i="1"/>
  <c r="M106" i="1"/>
  <c r="N106" i="1"/>
  <c r="O106" i="1"/>
  <c r="P106" i="1"/>
  <c r="Q106" i="1"/>
  <c r="R106" i="1"/>
  <c r="S106" i="1"/>
  <c r="T106" i="1"/>
  <c r="U106" i="1"/>
  <c r="D107" i="1"/>
  <c r="E107" i="1"/>
  <c r="F107" i="1"/>
  <c r="G107" i="1"/>
  <c r="H107" i="1"/>
  <c r="I107" i="1"/>
  <c r="J107" i="1"/>
  <c r="K107" i="1"/>
  <c r="L107" i="1"/>
  <c r="M107" i="1"/>
  <c r="N107" i="1"/>
  <c r="O107" i="1"/>
  <c r="P107" i="1"/>
  <c r="Q107" i="1"/>
  <c r="R107" i="1"/>
  <c r="S107" i="1"/>
  <c r="T107" i="1"/>
  <c r="U107" i="1"/>
  <c r="C106" i="1"/>
  <c r="C107" i="1"/>
  <c r="A24" i="347"/>
  <c r="D24" i="347" s="1"/>
  <c r="E24" i="347" s="1"/>
  <c r="S3" i="347" s="1"/>
  <c r="D23" i="347"/>
  <c r="E23" i="347" s="1"/>
  <c r="R3" i="347" s="1"/>
  <c r="A23" i="347"/>
  <c r="A22" i="347"/>
  <c r="D22" i="347" s="1"/>
  <c r="E22" i="347" s="1"/>
  <c r="Q3" i="347" s="1"/>
  <c r="D21" i="347"/>
  <c r="E21" i="347" s="1"/>
  <c r="P3" i="347" s="1"/>
  <c r="A21" i="347"/>
  <c r="A20" i="347"/>
  <c r="D20" i="347" s="1"/>
  <c r="E20" i="347" s="1"/>
  <c r="O3" i="347" s="1"/>
  <c r="D19" i="347"/>
  <c r="E19" i="347" s="1"/>
  <c r="A19" i="347"/>
  <c r="A18" i="347"/>
  <c r="D18" i="347" s="1"/>
  <c r="E18" i="347" s="1"/>
  <c r="D17" i="347"/>
  <c r="E17" i="347" s="1"/>
  <c r="A17" i="347"/>
  <c r="A16" i="347"/>
  <c r="D16" i="347" s="1"/>
  <c r="E16" i="347" s="1"/>
  <c r="D15" i="347"/>
  <c r="E15" i="347" s="1"/>
  <c r="A15" i="347"/>
  <c r="A14" i="347"/>
  <c r="D14" i="347" s="1"/>
  <c r="E14" i="347" s="1"/>
  <c r="D13" i="347"/>
  <c r="E13" i="347" s="1"/>
  <c r="A13" i="347"/>
  <c r="A12" i="347"/>
  <c r="D12" i="347" s="1"/>
  <c r="E12" i="347" s="1"/>
  <c r="D11" i="347"/>
  <c r="E11" i="347" s="1"/>
  <c r="J3" i="347" s="1"/>
  <c r="A11" i="347"/>
  <c r="A10" i="347"/>
  <c r="D10" i="347" s="1"/>
  <c r="E10" i="347" s="1"/>
  <c r="I3" i="347" s="1"/>
  <c r="D9" i="347"/>
  <c r="E9" i="347" s="1"/>
  <c r="H3" i="347" s="1"/>
  <c r="A9" i="347"/>
  <c r="A8" i="347"/>
  <c r="D8" i="347" s="1"/>
  <c r="E8" i="347" s="1"/>
  <c r="G3" i="347" s="1"/>
  <c r="D7" i="347"/>
  <c r="E7" i="347" s="1"/>
  <c r="F3" i="347" s="1"/>
  <c r="A7" i="347"/>
  <c r="A6" i="347"/>
  <c r="D6" i="347" s="1"/>
  <c r="E6" i="347" s="1"/>
  <c r="E3" i="347" s="1"/>
  <c r="S2" i="347"/>
  <c r="R2" i="347"/>
  <c r="Q2" i="347"/>
  <c r="P2" i="347"/>
  <c r="O2" i="347"/>
  <c r="N2" i="347"/>
  <c r="M2" i="347"/>
  <c r="L2" i="347"/>
  <c r="K2" i="347"/>
  <c r="J2" i="347"/>
  <c r="I2" i="347"/>
  <c r="H2" i="347"/>
  <c r="G2" i="347"/>
  <c r="F2" i="347"/>
  <c r="E2" i="347"/>
  <c r="S3" i="193"/>
  <c r="R3" i="193"/>
  <c r="Q3" i="193"/>
  <c r="P3" i="193"/>
  <c r="O3" i="193"/>
  <c r="N3" i="193"/>
  <c r="M3" i="193"/>
  <c r="L3" i="193"/>
  <c r="K3" i="193"/>
  <c r="J3" i="193"/>
  <c r="I3" i="193"/>
  <c r="H3" i="193"/>
  <c r="G3" i="193"/>
  <c r="F3" i="193"/>
  <c r="E3" i="193"/>
  <c r="N2" i="193"/>
  <c r="M2" i="193"/>
  <c r="L2" i="193"/>
  <c r="K2" i="193"/>
  <c r="J2" i="193"/>
  <c r="I2" i="193"/>
  <c r="H2" i="193"/>
  <c r="G2" i="193"/>
  <c r="E2" i="193"/>
  <c r="S2" i="193"/>
  <c r="R2" i="193"/>
  <c r="Q2" i="193"/>
  <c r="P2" i="193"/>
  <c r="O2" i="193"/>
  <c r="F2" i="193"/>
  <c r="D16" i="193"/>
  <c r="A24" i="193"/>
  <c r="D24" i="193" s="1"/>
  <c r="E24" i="193" s="1"/>
  <c r="A23" i="193"/>
  <c r="A22" i="193"/>
  <c r="D22" i="193"/>
  <c r="E22" i="193" s="1"/>
  <c r="A20" i="193"/>
  <c r="D20" i="193" s="1"/>
  <c r="E20" i="193" s="1"/>
  <c r="A21" i="193"/>
  <c r="D21" i="193" s="1"/>
  <c r="E21" i="193" s="1"/>
  <c r="A7" i="193"/>
  <c r="A8" i="193"/>
  <c r="A9" i="193"/>
  <c r="A10" i="193"/>
  <c r="A11" i="193"/>
  <c r="A12" i="193"/>
  <c r="A13" i="193"/>
  <c r="A14" i="193"/>
  <c r="A15" i="193"/>
  <c r="A16" i="193"/>
  <c r="A17" i="193"/>
  <c r="A18" i="193"/>
  <c r="A19" i="193"/>
  <c r="A6" i="193"/>
  <c r="D23" i="193"/>
  <c r="E23" i="193" s="1"/>
  <c r="D104" i="1"/>
  <c r="E104" i="1"/>
  <c r="F104" i="1"/>
  <c r="G104" i="1"/>
  <c r="H104" i="1"/>
  <c r="I104" i="1"/>
  <c r="J104" i="1"/>
  <c r="K104" i="1"/>
  <c r="L104" i="1"/>
  <c r="M104" i="1"/>
  <c r="N104" i="1"/>
  <c r="O104" i="1"/>
  <c r="P104" i="1"/>
  <c r="Q104" i="1"/>
  <c r="R104" i="1"/>
  <c r="S104" i="1"/>
  <c r="T104" i="1"/>
  <c r="U104" i="1"/>
  <c r="D105" i="1"/>
  <c r="E105" i="1"/>
  <c r="F105" i="1"/>
  <c r="G105" i="1"/>
  <c r="H105" i="1"/>
  <c r="I105" i="1"/>
  <c r="J105" i="1"/>
  <c r="K105" i="1"/>
  <c r="L105" i="1"/>
  <c r="M105" i="1"/>
  <c r="N105" i="1"/>
  <c r="O105" i="1"/>
  <c r="P105" i="1"/>
  <c r="Q105" i="1"/>
  <c r="R105" i="1"/>
  <c r="S105" i="1"/>
  <c r="T105" i="1"/>
  <c r="U105" i="1"/>
  <c r="C104" i="1"/>
  <c r="C105" i="1"/>
  <c r="H3" i="192"/>
  <c r="H2" i="192"/>
  <c r="H3" i="346"/>
  <c r="H2" i="346"/>
  <c r="C6" i="346"/>
  <c r="C6" i="192"/>
  <c r="A6" i="192"/>
  <c r="D6" i="192" s="1"/>
  <c r="A6" i="346"/>
  <c r="D6" i="346" s="1"/>
  <c r="A15" i="346"/>
  <c r="D15" i="346" s="1"/>
  <c r="E15" i="346" s="1"/>
  <c r="S3" i="346" s="1"/>
  <c r="A14" i="346"/>
  <c r="D14" i="346" s="1"/>
  <c r="E14" i="346" s="1"/>
  <c r="R3" i="346" s="1"/>
  <c r="A13" i="346"/>
  <c r="D13" i="346" s="1"/>
  <c r="E13" i="346" s="1"/>
  <c r="Q3" i="346" s="1"/>
  <c r="D12" i="346"/>
  <c r="E12" i="346" s="1"/>
  <c r="P3" i="346" s="1"/>
  <c r="A12" i="346"/>
  <c r="A11" i="346"/>
  <c r="D11" i="346" s="1"/>
  <c r="E11" i="346" s="1"/>
  <c r="N3" i="346" s="1"/>
  <c r="A10" i="346"/>
  <c r="D10" i="346" s="1"/>
  <c r="E10" i="346" s="1"/>
  <c r="M3" i="346" s="1"/>
  <c r="A9" i="346"/>
  <c r="D9" i="346" s="1"/>
  <c r="E9" i="346" s="1"/>
  <c r="L3" i="346" s="1"/>
  <c r="A8" i="346"/>
  <c r="D8" i="346" s="1"/>
  <c r="E8" i="346" s="1"/>
  <c r="K3" i="346" s="1"/>
  <c r="A7" i="346"/>
  <c r="D7" i="346" s="1"/>
  <c r="E7" i="346" s="1"/>
  <c r="J3" i="346" s="1"/>
  <c r="S2" i="346"/>
  <c r="R2" i="346"/>
  <c r="Q2" i="346"/>
  <c r="P2" i="346"/>
  <c r="O2" i="346"/>
  <c r="N2" i="346"/>
  <c r="M2" i="346"/>
  <c r="L2" i="346"/>
  <c r="K2" i="346"/>
  <c r="J2" i="346"/>
  <c r="S2" i="192"/>
  <c r="R2" i="192"/>
  <c r="Q2" i="192"/>
  <c r="P2" i="192"/>
  <c r="O2" i="192"/>
  <c r="N2" i="192"/>
  <c r="M2" i="192"/>
  <c r="L2" i="192"/>
  <c r="K2" i="192"/>
  <c r="J2" i="192"/>
  <c r="A13" i="192"/>
  <c r="D13" i="192" s="1"/>
  <c r="A15" i="192"/>
  <c r="A14" i="192"/>
  <c r="A12" i="192"/>
  <c r="A7" i="192"/>
  <c r="D7" i="192" s="1"/>
  <c r="A8" i="192"/>
  <c r="A9" i="192"/>
  <c r="A10" i="192"/>
  <c r="A11" i="192"/>
  <c r="L3" i="348" l="1"/>
  <c r="E21" i="194"/>
  <c r="E20" i="194"/>
  <c r="M3" i="347"/>
  <c r="L3" i="347"/>
  <c r="K3" i="347"/>
  <c r="N3" i="347"/>
  <c r="E6" i="192"/>
  <c r="E6" i="346"/>
  <c r="D103" i="1"/>
  <c r="E103" i="1"/>
  <c r="F103" i="1"/>
  <c r="G103" i="1"/>
  <c r="H103" i="1"/>
  <c r="I103" i="1"/>
  <c r="J103" i="1"/>
  <c r="K103" i="1"/>
  <c r="L103" i="1"/>
  <c r="M103" i="1"/>
  <c r="N103" i="1"/>
  <c r="O103" i="1"/>
  <c r="P103" i="1"/>
  <c r="Q103" i="1"/>
  <c r="R103" i="1"/>
  <c r="S103" i="1"/>
  <c r="T103" i="1"/>
  <c r="U103" i="1"/>
  <c r="C103" i="1"/>
  <c r="Q3" i="191"/>
  <c r="P3" i="191"/>
  <c r="O3" i="191"/>
  <c r="S3" i="191"/>
  <c r="R3" i="191"/>
  <c r="S2" i="191"/>
  <c r="R2" i="191"/>
  <c r="Q2" i="191"/>
  <c r="P2" i="191"/>
  <c r="O2" i="191"/>
  <c r="A10" i="191"/>
  <c r="D10" i="191" s="1"/>
  <c r="E10" i="191" s="1"/>
  <c r="C9" i="191"/>
  <c r="A16" i="191"/>
  <c r="D16" i="191" s="1"/>
  <c r="A15" i="191"/>
  <c r="A14" i="191"/>
  <c r="A13" i="191"/>
  <c r="A12" i="191"/>
  <c r="A11" i="191"/>
  <c r="D9" i="191"/>
  <c r="A9" i="191"/>
  <c r="A8" i="191"/>
  <c r="C7" i="191"/>
  <c r="A7" i="191"/>
  <c r="A6" i="191"/>
  <c r="D102" i="1"/>
  <c r="E102" i="1"/>
  <c r="F102" i="1"/>
  <c r="G102" i="1"/>
  <c r="H102" i="1"/>
  <c r="I102" i="1"/>
  <c r="J102" i="1"/>
  <c r="K102" i="1"/>
  <c r="L102" i="1"/>
  <c r="M102" i="1"/>
  <c r="N102" i="1"/>
  <c r="O102" i="1"/>
  <c r="P102" i="1"/>
  <c r="Q102" i="1"/>
  <c r="R102" i="1"/>
  <c r="S102" i="1"/>
  <c r="T102" i="1"/>
  <c r="U102" i="1"/>
  <c r="C102" i="1"/>
  <c r="S3" i="190"/>
  <c r="R3" i="190"/>
  <c r="Q3" i="190"/>
  <c r="P3" i="190"/>
  <c r="O3" i="190"/>
  <c r="N3" i="190"/>
  <c r="S2" i="190"/>
  <c r="R2" i="190"/>
  <c r="Q2" i="190"/>
  <c r="P2" i="190"/>
  <c r="O2" i="190"/>
  <c r="N2" i="190"/>
  <c r="A11" i="190"/>
  <c r="A10" i="190"/>
  <c r="A9" i="190"/>
  <c r="A8" i="190"/>
  <c r="A7" i="190"/>
  <c r="A6" i="190"/>
  <c r="D100" i="1"/>
  <c r="E100" i="1"/>
  <c r="F100" i="1"/>
  <c r="G100" i="1"/>
  <c r="H100" i="1"/>
  <c r="I100" i="1"/>
  <c r="J100" i="1"/>
  <c r="K100" i="1"/>
  <c r="L100" i="1"/>
  <c r="M100" i="1"/>
  <c r="N100" i="1"/>
  <c r="O100" i="1"/>
  <c r="P100" i="1"/>
  <c r="Q100" i="1"/>
  <c r="R100" i="1"/>
  <c r="S100" i="1"/>
  <c r="T100" i="1"/>
  <c r="U100" i="1"/>
  <c r="D101" i="1"/>
  <c r="E101" i="1"/>
  <c r="F101" i="1"/>
  <c r="G101" i="1"/>
  <c r="H101" i="1"/>
  <c r="I101" i="1"/>
  <c r="J101" i="1"/>
  <c r="K101" i="1"/>
  <c r="L101" i="1"/>
  <c r="M101" i="1"/>
  <c r="N101" i="1"/>
  <c r="O101" i="1"/>
  <c r="P101" i="1"/>
  <c r="Q101" i="1"/>
  <c r="R101" i="1"/>
  <c r="S101" i="1"/>
  <c r="T101" i="1"/>
  <c r="U101" i="1"/>
  <c r="C100" i="1"/>
  <c r="C101" i="1"/>
  <c r="A19" i="345"/>
  <c r="D19" i="345" s="1"/>
  <c r="E19" i="345" s="1"/>
  <c r="O3" i="345" s="1"/>
  <c r="D23" i="345"/>
  <c r="E23" i="345" s="1"/>
  <c r="S3" i="345" s="1"/>
  <c r="A23" i="345"/>
  <c r="A22" i="345"/>
  <c r="D22" i="345" s="1"/>
  <c r="E22" i="345" s="1"/>
  <c r="R3" i="345" s="1"/>
  <c r="A21" i="345"/>
  <c r="D21" i="345" s="1"/>
  <c r="E21" i="345" s="1"/>
  <c r="Q3" i="345" s="1"/>
  <c r="D20" i="345"/>
  <c r="E20" i="345" s="1"/>
  <c r="P3" i="345" s="1"/>
  <c r="A20" i="345"/>
  <c r="A18" i="345"/>
  <c r="D18" i="345" s="1"/>
  <c r="E18" i="345" s="1"/>
  <c r="N3" i="345" s="1"/>
  <c r="A17" i="345"/>
  <c r="D17" i="345" s="1"/>
  <c r="E17" i="345" s="1"/>
  <c r="M3" i="345" s="1"/>
  <c r="D16" i="345"/>
  <c r="E16" i="345" s="1"/>
  <c r="L3" i="345" s="1"/>
  <c r="A16" i="345"/>
  <c r="A15" i="345"/>
  <c r="D15" i="345" s="1"/>
  <c r="E15" i="345" s="1"/>
  <c r="K3" i="345" s="1"/>
  <c r="A14" i="345"/>
  <c r="D14" i="345" s="1"/>
  <c r="E14" i="345" s="1"/>
  <c r="J3" i="345" s="1"/>
  <c r="A13" i="345"/>
  <c r="D13" i="345" s="1"/>
  <c r="E13" i="345" s="1"/>
  <c r="I3" i="345" s="1"/>
  <c r="D12" i="345"/>
  <c r="E12" i="345" s="1"/>
  <c r="H3" i="345" s="1"/>
  <c r="A12" i="345"/>
  <c r="A11" i="345"/>
  <c r="D11" i="345" s="1"/>
  <c r="E11" i="345" s="1"/>
  <c r="G3" i="345" s="1"/>
  <c r="A10" i="345"/>
  <c r="D10" i="345" s="1"/>
  <c r="E10" i="345" s="1"/>
  <c r="F3" i="345" s="1"/>
  <c r="A9" i="345"/>
  <c r="D9" i="345" s="1"/>
  <c r="E9" i="345" s="1"/>
  <c r="E3" i="345" s="1"/>
  <c r="D8" i="345"/>
  <c r="E8" i="345" s="1"/>
  <c r="D3" i="345" s="1"/>
  <c r="A8" i="345"/>
  <c r="A7" i="345"/>
  <c r="D7" i="345" s="1"/>
  <c r="E7" i="345" s="1"/>
  <c r="C3" i="345" s="1"/>
  <c r="A6" i="345"/>
  <c r="D6" i="345" s="1"/>
  <c r="E6" i="345" s="1"/>
  <c r="B3" i="345" s="1"/>
  <c r="S2" i="345"/>
  <c r="R2" i="345"/>
  <c r="Q2" i="345"/>
  <c r="P2" i="345"/>
  <c r="O2" i="345"/>
  <c r="N2" i="345"/>
  <c r="M2" i="345"/>
  <c r="L2" i="345"/>
  <c r="K2" i="345"/>
  <c r="J2" i="345"/>
  <c r="I2" i="345"/>
  <c r="H2" i="345"/>
  <c r="G2" i="345"/>
  <c r="F2" i="345"/>
  <c r="E2" i="345"/>
  <c r="D2" i="345"/>
  <c r="C2" i="345"/>
  <c r="B2" i="345"/>
  <c r="S3" i="189"/>
  <c r="R3" i="189"/>
  <c r="Q3" i="189"/>
  <c r="P3" i="189"/>
  <c r="O3" i="189"/>
  <c r="N3" i="189"/>
  <c r="M3" i="189"/>
  <c r="L3" i="189"/>
  <c r="K3" i="189"/>
  <c r="J3" i="189"/>
  <c r="I3" i="189"/>
  <c r="H3" i="189"/>
  <c r="G3" i="189"/>
  <c r="F3" i="189"/>
  <c r="E3" i="189"/>
  <c r="D3" i="189"/>
  <c r="C3" i="189"/>
  <c r="B3" i="189"/>
  <c r="S2" i="189"/>
  <c r="R2" i="189"/>
  <c r="Q2" i="189"/>
  <c r="P2" i="189"/>
  <c r="O2" i="189"/>
  <c r="N2" i="189"/>
  <c r="M2" i="189"/>
  <c r="L2" i="189"/>
  <c r="K2" i="189"/>
  <c r="J2" i="189"/>
  <c r="I2" i="189"/>
  <c r="H2" i="189"/>
  <c r="G2" i="189"/>
  <c r="D2" i="189"/>
  <c r="E2" i="189"/>
  <c r="F2" i="189"/>
  <c r="C2" i="189"/>
  <c r="B2" i="189"/>
  <c r="D21" i="189"/>
  <c r="A23" i="189"/>
  <c r="D23" i="189" s="1"/>
  <c r="E23" i="189" s="1"/>
  <c r="A22" i="189"/>
  <c r="D22" i="189" s="1"/>
  <c r="E22" i="189" s="1"/>
  <c r="A21" i="189"/>
  <c r="A20" i="189"/>
  <c r="D20" i="189" s="1"/>
  <c r="A7" i="189"/>
  <c r="A8" i="189"/>
  <c r="A9" i="189"/>
  <c r="A10" i="189"/>
  <c r="A11" i="189"/>
  <c r="A12" i="189"/>
  <c r="A13" i="189"/>
  <c r="A14" i="189"/>
  <c r="A15" i="189"/>
  <c r="A16" i="189"/>
  <c r="A17" i="189"/>
  <c r="A18" i="189"/>
  <c r="A19" i="189"/>
  <c r="A6" i="189"/>
  <c r="D99" i="1"/>
  <c r="E99" i="1"/>
  <c r="F99" i="1"/>
  <c r="G99" i="1"/>
  <c r="H99" i="1"/>
  <c r="I99" i="1"/>
  <c r="J99" i="1"/>
  <c r="K99" i="1"/>
  <c r="L99" i="1"/>
  <c r="M99" i="1"/>
  <c r="N99" i="1"/>
  <c r="O99" i="1"/>
  <c r="P99" i="1"/>
  <c r="Q99" i="1"/>
  <c r="R99" i="1"/>
  <c r="S99" i="1"/>
  <c r="T99" i="1"/>
  <c r="U99" i="1"/>
  <c r="C99" i="1"/>
  <c r="S3" i="188"/>
  <c r="R3" i="188"/>
  <c r="Q3" i="188"/>
  <c r="O3" i="188"/>
  <c r="N3" i="188"/>
  <c r="S2" i="188"/>
  <c r="R2" i="188"/>
  <c r="Q2" i="188"/>
  <c r="O2" i="188"/>
  <c r="N2" i="188"/>
  <c r="D9" i="188"/>
  <c r="A7" i="188"/>
  <c r="A8" i="188"/>
  <c r="A9" i="188"/>
  <c r="A10" i="188"/>
  <c r="D6" i="188"/>
  <c r="A6" i="188"/>
  <c r="E21" i="189" l="1"/>
  <c r="E20" i="189"/>
  <c r="S3" i="187"/>
  <c r="S2" i="187"/>
  <c r="D98" i="1"/>
  <c r="E98" i="1"/>
  <c r="F98" i="1"/>
  <c r="G98" i="1"/>
  <c r="H98" i="1"/>
  <c r="I98" i="1"/>
  <c r="J98" i="1"/>
  <c r="K98" i="1"/>
  <c r="L98" i="1"/>
  <c r="M98" i="1"/>
  <c r="N98" i="1"/>
  <c r="O98" i="1"/>
  <c r="P98" i="1"/>
  <c r="Q98" i="1"/>
  <c r="R98" i="1"/>
  <c r="S98" i="1"/>
  <c r="T98" i="1"/>
  <c r="U98" i="1"/>
  <c r="C98" i="1"/>
  <c r="A6" i="187"/>
  <c r="D97" i="1"/>
  <c r="E97" i="1"/>
  <c r="F97" i="1"/>
  <c r="G97" i="1"/>
  <c r="H97" i="1"/>
  <c r="I97" i="1"/>
  <c r="J97" i="1"/>
  <c r="K97" i="1"/>
  <c r="L97" i="1"/>
  <c r="M97" i="1"/>
  <c r="N97" i="1"/>
  <c r="O97" i="1"/>
  <c r="P97" i="1"/>
  <c r="Q97" i="1"/>
  <c r="R97" i="1"/>
  <c r="S97" i="1"/>
  <c r="T97" i="1"/>
  <c r="U97" i="1"/>
  <c r="C97" i="1"/>
  <c r="S3" i="186"/>
  <c r="R3" i="186"/>
  <c r="Q3" i="186"/>
  <c r="P3" i="186"/>
  <c r="O3" i="186"/>
  <c r="N3" i="186"/>
  <c r="M3" i="186"/>
  <c r="L3" i="186"/>
  <c r="K3" i="186"/>
  <c r="J3" i="186"/>
  <c r="I3" i="186"/>
  <c r="H3" i="186"/>
  <c r="S2" i="186"/>
  <c r="R2" i="186"/>
  <c r="Q2" i="186"/>
  <c r="P2" i="186"/>
  <c r="O2" i="186"/>
  <c r="N2" i="186"/>
  <c r="M2" i="186"/>
  <c r="L2" i="186"/>
  <c r="K2" i="186"/>
  <c r="J2" i="186"/>
  <c r="I2" i="186"/>
  <c r="H2" i="186"/>
  <c r="D22" i="186"/>
  <c r="D19" i="186"/>
  <c r="D13" i="186"/>
  <c r="D12" i="186"/>
  <c r="D10" i="186"/>
  <c r="D8" i="186"/>
  <c r="D7" i="186"/>
  <c r="A20" i="186"/>
  <c r="D20" i="186" s="1"/>
  <c r="E20" i="186" s="1"/>
  <c r="A21" i="186"/>
  <c r="D21" i="186" s="1"/>
  <c r="E21" i="186" s="1"/>
  <c r="A22" i="186"/>
  <c r="A6" i="186"/>
  <c r="D6" i="186" s="1"/>
  <c r="E6" i="186" s="1"/>
  <c r="A7" i="186"/>
  <c r="A8" i="186"/>
  <c r="A9" i="186"/>
  <c r="A10" i="186"/>
  <c r="A11" i="186"/>
  <c r="A12" i="186"/>
  <c r="A13" i="186"/>
  <c r="A14" i="186"/>
  <c r="A15" i="186"/>
  <c r="A16" i="186"/>
  <c r="A17" i="186"/>
  <c r="A18" i="186"/>
  <c r="A19" i="186"/>
  <c r="Q2" i="185"/>
  <c r="D96" i="1"/>
  <c r="E96" i="1"/>
  <c r="F96" i="1"/>
  <c r="G96" i="1"/>
  <c r="H96" i="1"/>
  <c r="I96" i="1"/>
  <c r="J96" i="1"/>
  <c r="K96" i="1"/>
  <c r="L96" i="1"/>
  <c r="M96" i="1"/>
  <c r="N96" i="1"/>
  <c r="O96" i="1"/>
  <c r="P96" i="1"/>
  <c r="Q96" i="1"/>
  <c r="R96" i="1"/>
  <c r="S96" i="1"/>
  <c r="T96" i="1"/>
  <c r="U96" i="1"/>
  <c r="C96" i="1"/>
  <c r="S3" i="185"/>
  <c r="R3" i="185"/>
  <c r="Q3" i="185"/>
  <c r="O3" i="185"/>
  <c r="S2" i="185"/>
  <c r="R2" i="185"/>
  <c r="O2" i="185"/>
  <c r="A6" i="185"/>
  <c r="D6" i="185" s="1"/>
  <c r="E6" i="185" s="1"/>
  <c r="A7" i="185"/>
  <c r="D7" i="185" s="1"/>
  <c r="E7" i="185" s="1"/>
  <c r="A8" i="185"/>
  <c r="A9" i="185"/>
  <c r="A10" i="185"/>
  <c r="C10" i="185"/>
  <c r="A11" i="185"/>
  <c r="A12" i="185"/>
  <c r="D12" i="185" s="1"/>
  <c r="A13" i="185"/>
  <c r="D13" i="185" s="1"/>
  <c r="A14" i="185"/>
  <c r="D14" i="185" s="1"/>
  <c r="D95" i="1"/>
  <c r="E95" i="1"/>
  <c r="F95" i="1"/>
  <c r="G95" i="1"/>
  <c r="H95" i="1"/>
  <c r="I95" i="1"/>
  <c r="J95" i="1"/>
  <c r="K95" i="1"/>
  <c r="L95" i="1"/>
  <c r="M95" i="1"/>
  <c r="N95" i="1"/>
  <c r="O95" i="1"/>
  <c r="P95" i="1"/>
  <c r="Q95" i="1"/>
  <c r="R95" i="1"/>
  <c r="S95" i="1"/>
  <c r="T95" i="1"/>
  <c r="U95" i="1"/>
  <c r="C95" i="1"/>
  <c r="S3" i="184"/>
  <c r="S2" i="184"/>
  <c r="R3" i="184"/>
  <c r="R2" i="184"/>
  <c r="D7" i="184"/>
  <c r="E7" i="184" s="1"/>
  <c r="A7" i="184"/>
  <c r="A6" i="184"/>
  <c r="D6" i="184" s="1"/>
  <c r="E6" i="184" s="1"/>
  <c r="E22" i="186" l="1"/>
  <c r="E14" i="185"/>
  <c r="E13" i="185"/>
  <c r="D94" i="1"/>
  <c r="E94" i="1"/>
  <c r="F94" i="1"/>
  <c r="G94" i="1"/>
  <c r="H94" i="1"/>
  <c r="I94" i="1"/>
  <c r="J94" i="1"/>
  <c r="K94" i="1"/>
  <c r="L94" i="1"/>
  <c r="M94" i="1"/>
  <c r="N94" i="1"/>
  <c r="O94" i="1"/>
  <c r="P94" i="1"/>
  <c r="Q94" i="1"/>
  <c r="R94" i="1"/>
  <c r="S94" i="1"/>
  <c r="T94" i="1"/>
  <c r="U94" i="1"/>
  <c r="C94" i="1"/>
  <c r="S3" i="183"/>
  <c r="R3" i="183"/>
  <c r="Q3" i="183"/>
  <c r="O3" i="183"/>
  <c r="N3" i="183"/>
  <c r="M3" i="183"/>
  <c r="H3" i="183"/>
  <c r="G3" i="183"/>
  <c r="S2" i="183"/>
  <c r="R2" i="183"/>
  <c r="Q2" i="183"/>
  <c r="O2" i="183"/>
  <c r="N2" i="183"/>
  <c r="M2" i="183"/>
  <c r="H2" i="183"/>
  <c r="G2" i="183"/>
  <c r="C13" i="183"/>
  <c r="A14" i="183"/>
  <c r="A15" i="183"/>
  <c r="A16" i="183"/>
  <c r="A13" i="183"/>
  <c r="A12" i="183"/>
  <c r="A11" i="183"/>
  <c r="A10" i="183"/>
  <c r="D10" i="183" s="1"/>
  <c r="C10" i="183"/>
  <c r="D8" i="183"/>
  <c r="C7" i="183"/>
  <c r="A7" i="183"/>
  <c r="A8" i="183"/>
  <c r="A9" i="183"/>
  <c r="D9" i="183" s="1"/>
  <c r="A6" i="183"/>
  <c r="D93" i="1"/>
  <c r="E93" i="1"/>
  <c r="F93" i="1"/>
  <c r="G93" i="1"/>
  <c r="H93" i="1"/>
  <c r="I93" i="1"/>
  <c r="J93" i="1"/>
  <c r="K93" i="1"/>
  <c r="L93" i="1"/>
  <c r="M93" i="1"/>
  <c r="N93" i="1"/>
  <c r="O93" i="1"/>
  <c r="P93" i="1"/>
  <c r="Q93" i="1"/>
  <c r="R93" i="1"/>
  <c r="S93" i="1"/>
  <c r="T93" i="1"/>
  <c r="U93" i="1"/>
  <c r="C93" i="1"/>
  <c r="S3" i="182"/>
  <c r="R3" i="182"/>
  <c r="P3" i="182"/>
  <c r="O3" i="182"/>
  <c r="H3" i="182"/>
  <c r="G3" i="182"/>
  <c r="S2" i="182"/>
  <c r="R2" i="182"/>
  <c r="P2" i="182"/>
  <c r="O2" i="182"/>
  <c r="H2" i="182"/>
  <c r="G2" i="182"/>
  <c r="D11" i="182"/>
  <c r="A10" i="182"/>
  <c r="A11" i="182"/>
  <c r="A12" i="182"/>
  <c r="A9" i="182"/>
  <c r="A7" i="182"/>
  <c r="A8" i="182"/>
  <c r="A6" i="182"/>
  <c r="U92" i="1"/>
  <c r="D92" i="1"/>
  <c r="E92" i="1"/>
  <c r="F92" i="1"/>
  <c r="G92" i="1"/>
  <c r="H92" i="1"/>
  <c r="I92" i="1"/>
  <c r="J92" i="1"/>
  <c r="K92" i="1"/>
  <c r="L92" i="1"/>
  <c r="M92" i="1"/>
  <c r="N92" i="1"/>
  <c r="O92" i="1"/>
  <c r="P92" i="1"/>
  <c r="Q92" i="1"/>
  <c r="R92" i="1"/>
  <c r="S92" i="1"/>
  <c r="T92" i="1"/>
  <c r="C92" i="1"/>
  <c r="C91" i="1"/>
  <c r="S3" i="181"/>
  <c r="R3" i="181"/>
  <c r="Q3" i="181"/>
  <c r="P3" i="181"/>
  <c r="O3" i="181"/>
  <c r="M3" i="181"/>
  <c r="L3" i="181"/>
  <c r="I3" i="181"/>
  <c r="H3" i="181"/>
  <c r="G3" i="181"/>
  <c r="S2" i="181"/>
  <c r="R2" i="181"/>
  <c r="Q2" i="181"/>
  <c r="P2" i="181"/>
  <c r="O2" i="181"/>
  <c r="L2" i="181"/>
  <c r="I2" i="181"/>
  <c r="H2" i="181"/>
  <c r="G2" i="181"/>
  <c r="D14" i="181"/>
  <c r="A14" i="181"/>
  <c r="D13" i="181"/>
  <c r="A13" i="181"/>
  <c r="A12" i="181"/>
  <c r="A11" i="181"/>
  <c r="A10" i="181"/>
  <c r="D10" i="181" s="1"/>
  <c r="A9" i="181"/>
  <c r="D9" i="181" s="1"/>
  <c r="A8" i="181"/>
  <c r="A7" i="181"/>
  <c r="D7" i="181" s="1"/>
  <c r="A6" i="181"/>
  <c r="D6" i="181" s="1"/>
  <c r="D91" i="1" l="1"/>
  <c r="E91" i="1"/>
  <c r="F91" i="1"/>
  <c r="G91" i="1"/>
  <c r="H91" i="1"/>
  <c r="I91" i="1"/>
  <c r="J91" i="1"/>
  <c r="K91" i="1"/>
  <c r="L91" i="1"/>
  <c r="M91" i="1"/>
  <c r="N91" i="1"/>
  <c r="O91" i="1"/>
  <c r="P91" i="1"/>
  <c r="Q91" i="1"/>
  <c r="R91" i="1"/>
  <c r="S91" i="1"/>
  <c r="T91" i="1"/>
  <c r="U91" i="1"/>
  <c r="S3" i="180"/>
  <c r="R3" i="180"/>
  <c r="Q3" i="180"/>
  <c r="P3" i="180"/>
  <c r="O3" i="180"/>
  <c r="N3" i="180"/>
  <c r="M3" i="180"/>
  <c r="L3" i="180"/>
  <c r="K3" i="180"/>
  <c r="S2" i="180"/>
  <c r="R2" i="180"/>
  <c r="Q2" i="180"/>
  <c r="P2" i="180"/>
  <c r="O2" i="180"/>
  <c r="N2" i="180"/>
  <c r="M2" i="180"/>
  <c r="L2" i="180"/>
  <c r="K2" i="180"/>
  <c r="A6" i="180"/>
  <c r="D6" i="180" s="1"/>
  <c r="E6" i="180" s="1"/>
  <c r="C7" i="180"/>
  <c r="D7" i="180"/>
  <c r="A7" i="180"/>
  <c r="A8" i="180"/>
  <c r="D8" i="180" s="1"/>
  <c r="E8" i="180" s="1"/>
  <c r="A30" i="180"/>
  <c r="D30" i="180" s="1"/>
  <c r="E30" i="180" s="1"/>
  <c r="A31" i="180"/>
  <c r="A29" i="180"/>
  <c r="A28" i="180"/>
  <c r="D28" i="180" s="1"/>
  <c r="E28" i="180" s="1"/>
  <c r="D29" i="180"/>
  <c r="E29" i="180" s="1"/>
  <c r="A26" i="180"/>
  <c r="D26" i="180" s="1"/>
  <c r="E26" i="180" s="1"/>
  <c r="A25" i="180"/>
  <c r="D25" i="180" s="1"/>
  <c r="E25" i="180" s="1"/>
  <c r="A24" i="180"/>
  <c r="D24" i="180" s="1"/>
  <c r="E24" i="180" s="1"/>
  <c r="A27" i="180"/>
  <c r="D27" i="180" s="1"/>
  <c r="E27" i="180" s="1"/>
  <c r="A23" i="180"/>
  <c r="A22" i="180"/>
  <c r="D22" i="180" s="1"/>
  <c r="A21" i="180"/>
  <c r="A20" i="180"/>
  <c r="A19" i="180"/>
  <c r="A18" i="180"/>
  <c r="A17" i="180"/>
  <c r="A16" i="180"/>
  <c r="D16" i="180" s="1"/>
  <c r="A15" i="180"/>
  <c r="A14" i="180"/>
  <c r="D23" i="180"/>
  <c r="E23" i="180" s="1"/>
  <c r="A10" i="180"/>
  <c r="A11" i="180"/>
  <c r="A12" i="180"/>
  <c r="D12" i="180" s="1"/>
  <c r="A13" i="180"/>
  <c r="A9" i="180"/>
  <c r="D31" i="180"/>
  <c r="E31" i="180" s="1"/>
  <c r="D90" i="1"/>
  <c r="E90" i="1"/>
  <c r="F90" i="1"/>
  <c r="G90" i="1"/>
  <c r="H90" i="1"/>
  <c r="I90" i="1"/>
  <c r="J90" i="1"/>
  <c r="K90" i="1"/>
  <c r="L90" i="1"/>
  <c r="M90" i="1"/>
  <c r="N90" i="1"/>
  <c r="O90" i="1"/>
  <c r="P90" i="1"/>
  <c r="Q90" i="1"/>
  <c r="R90" i="1"/>
  <c r="S90" i="1"/>
  <c r="T90" i="1"/>
  <c r="U90" i="1"/>
  <c r="C90" i="1"/>
  <c r="P3" i="179"/>
  <c r="O3" i="179"/>
  <c r="N3" i="179"/>
  <c r="M3" i="179"/>
  <c r="L3" i="179"/>
  <c r="K3" i="179"/>
  <c r="I3" i="179"/>
  <c r="G3" i="179"/>
  <c r="F3" i="179"/>
  <c r="E3" i="179"/>
  <c r="D3" i="179"/>
  <c r="J3" i="179"/>
  <c r="P2" i="179"/>
  <c r="O2" i="179"/>
  <c r="N2" i="179"/>
  <c r="M2" i="179"/>
  <c r="L2" i="179"/>
  <c r="K2" i="179"/>
  <c r="J2" i="179"/>
  <c r="I2" i="179"/>
  <c r="G2" i="179"/>
  <c r="F2" i="179"/>
  <c r="E2" i="179"/>
  <c r="D2" i="179"/>
  <c r="A21" i="179"/>
  <c r="D21" i="179" s="1"/>
  <c r="E21" i="179" s="1"/>
  <c r="A20" i="179"/>
  <c r="D10" i="179"/>
  <c r="D17" i="179"/>
  <c r="A14" i="179"/>
  <c r="A15" i="179"/>
  <c r="A16" i="179"/>
  <c r="A17" i="179"/>
  <c r="A18" i="179"/>
  <c r="A19" i="179"/>
  <c r="A8" i="179"/>
  <c r="D8" i="179" s="1"/>
  <c r="E8" i="179" s="1"/>
  <c r="A7" i="179"/>
  <c r="A9" i="179"/>
  <c r="A10" i="179"/>
  <c r="A11" i="179"/>
  <c r="A12" i="179"/>
  <c r="A13" i="179"/>
  <c r="D13" i="179" s="1"/>
  <c r="A6" i="179"/>
  <c r="D89" i="1"/>
  <c r="E89" i="1"/>
  <c r="F89" i="1"/>
  <c r="G89" i="1"/>
  <c r="H89" i="1"/>
  <c r="I89" i="1"/>
  <c r="J89" i="1"/>
  <c r="K89" i="1"/>
  <c r="L89" i="1"/>
  <c r="M89" i="1"/>
  <c r="N89" i="1"/>
  <c r="O89" i="1"/>
  <c r="P89" i="1"/>
  <c r="Q89" i="1"/>
  <c r="R89" i="1"/>
  <c r="S89" i="1"/>
  <c r="T89" i="1"/>
  <c r="U89" i="1"/>
  <c r="C89" i="1"/>
  <c r="S3" i="178"/>
  <c r="R3" i="178"/>
  <c r="Q3" i="178"/>
  <c r="P3" i="178"/>
  <c r="O3" i="178"/>
  <c r="N3" i="178"/>
  <c r="M3" i="178"/>
  <c r="L3" i="178"/>
  <c r="K3" i="178"/>
  <c r="J3" i="178"/>
  <c r="I3" i="178"/>
  <c r="H3" i="178"/>
  <c r="G3" i="178"/>
  <c r="F3" i="178"/>
  <c r="S2" i="178"/>
  <c r="R2" i="178"/>
  <c r="Q2" i="178"/>
  <c r="P2" i="178"/>
  <c r="O2" i="178"/>
  <c r="N2" i="178"/>
  <c r="M2" i="178"/>
  <c r="L2" i="178"/>
  <c r="J2" i="178"/>
  <c r="I2" i="178"/>
  <c r="H2" i="178"/>
  <c r="G2" i="178"/>
  <c r="F2" i="178"/>
  <c r="A21" i="178"/>
  <c r="D20" i="178"/>
  <c r="A20" i="178"/>
  <c r="D21" i="178"/>
  <c r="E21" i="178" s="1"/>
  <c r="A22" i="178"/>
  <c r="A23" i="178"/>
  <c r="A24" i="178"/>
  <c r="A19" i="178"/>
  <c r="D19" i="178" s="1"/>
  <c r="D17" i="178"/>
  <c r="D15" i="178"/>
  <c r="D13" i="178"/>
  <c r="E13" i="178" s="1"/>
  <c r="A13" i="178"/>
  <c r="D14" i="178"/>
  <c r="A14" i="178"/>
  <c r="A15" i="178"/>
  <c r="A16" i="178"/>
  <c r="A17" i="178"/>
  <c r="A18" i="178"/>
  <c r="D8" i="178"/>
  <c r="D7" i="178"/>
  <c r="D22" i="178"/>
  <c r="E22" i="178" s="1"/>
  <c r="D23" i="178"/>
  <c r="E23" i="178" s="1"/>
  <c r="D24" i="178"/>
  <c r="E24" i="178" s="1"/>
  <c r="A7" i="178"/>
  <c r="A8" i="178"/>
  <c r="A9" i="178"/>
  <c r="A10" i="178"/>
  <c r="A11" i="178"/>
  <c r="A12" i="178"/>
  <c r="A6" i="178"/>
  <c r="D88" i="1"/>
  <c r="E88" i="1"/>
  <c r="F88" i="1"/>
  <c r="G88" i="1"/>
  <c r="H88" i="1"/>
  <c r="I88" i="1"/>
  <c r="J88" i="1"/>
  <c r="K88" i="1"/>
  <c r="L88" i="1"/>
  <c r="M88" i="1"/>
  <c r="N88" i="1"/>
  <c r="O88" i="1"/>
  <c r="P88" i="1"/>
  <c r="Q88" i="1"/>
  <c r="R88" i="1"/>
  <c r="S88" i="1"/>
  <c r="T88" i="1"/>
  <c r="U88" i="1"/>
  <c r="C88" i="1"/>
  <c r="S3" i="177"/>
  <c r="R3" i="177"/>
  <c r="Q3" i="177"/>
  <c r="P3" i="177"/>
  <c r="O3" i="177"/>
  <c r="N3" i="177"/>
  <c r="M3" i="177"/>
  <c r="L3" i="177"/>
  <c r="K3" i="177"/>
  <c r="J3" i="177"/>
  <c r="I3" i="177"/>
  <c r="H3" i="177"/>
  <c r="G3" i="177"/>
  <c r="F3" i="177"/>
  <c r="E3" i="177"/>
  <c r="D3" i="177"/>
  <c r="C3" i="177"/>
  <c r="S2" i="177"/>
  <c r="R2" i="177"/>
  <c r="Q2" i="177"/>
  <c r="P2" i="177"/>
  <c r="O2" i="177"/>
  <c r="N2" i="177"/>
  <c r="M2" i="177"/>
  <c r="L2" i="177"/>
  <c r="K2" i="177"/>
  <c r="J2" i="177"/>
  <c r="I2" i="177"/>
  <c r="H2" i="177"/>
  <c r="G2" i="177"/>
  <c r="F2" i="177"/>
  <c r="E2" i="177"/>
  <c r="D2" i="177"/>
  <c r="C2" i="177"/>
  <c r="A11" i="177"/>
  <c r="D11" i="177" s="1"/>
  <c r="E11" i="177" s="1"/>
  <c r="A8" i="177"/>
  <c r="D8" i="177" s="1"/>
  <c r="E8" i="177" s="1"/>
  <c r="A21" i="177"/>
  <c r="A20" i="177"/>
  <c r="D20" i="177" s="1"/>
  <c r="A22" i="177"/>
  <c r="D22" i="177" s="1"/>
  <c r="E22" i="177" s="1"/>
  <c r="A23" i="177"/>
  <c r="D23" i="177" s="1"/>
  <c r="E23" i="177" s="1"/>
  <c r="A19" i="177"/>
  <c r="A18" i="177"/>
  <c r="A16" i="177"/>
  <c r="A17" i="177"/>
  <c r="A7" i="177"/>
  <c r="A9" i="177"/>
  <c r="A10" i="177"/>
  <c r="A12" i="177"/>
  <c r="D12" i="177" s="1"/>
  <c r="A13" i="177"/>
  <c r="A14" i="177"/>
  <c r="A15" i="177"/>
  <c r="A6" i="177"/>
  <c r="U87" i="1"/>
  <c r="D87" i="1"/>
  <c r="E87" i="1"/>
  <c r="F87" i="1"/>
  <c r="G87" i="1"/>
  <c r="H87" i="1"/>
  <c r="I87" i="1"/>
  <c r="J87" i="1"/>
  <c r="K87" i="1"/>
  <c r="L87" i="1"/>
  <c r="M87" i="1"/>
  <c r="N87" i="1"/>
  <c r="O87" i="1"/>
  <c r="P87" i="1"/>
  <c r="Q87" i="1"/>
  <c r="R87" i="1"/>
  <c r="S87" i="1"/>
  <c r="T87" i="1"/>
  <c r="C87" i="1"/>
  <c r="S3" i="176"/>
  <c r="R3" i="176"/>
  <c r="Q3" i="176"/>
  <c r="P3" i="176"/>
  <c r="O3" i="176"/>
  <c r="N3" i="176"/>
  <c r="M3" i="176"/>
  <c r="L3" i="176"/>
  <c r="K3" i="176"/>
  <c r="J3" i="176"/>
  <c r="I3" i="176"/>
  <c r="H3" i="176"/>
  <c r="S2" i="176"/>
  <c r="R2" i="176"/>
  <c r="Q2" i="176"/>
  <c r="P2" i="176"/>
  <c r="O2" i="176"/>
  <c r="N2" i="176"/>
  <c r="M2" i="176"/>
  <c r="L2" i="176"/>
  <c r="K2" i="176"/>
  <c r="J2" i="176"/>
  <c r="I2" i="176"/>
  <c r="H2" i="176"/>
  <c r="D10" i="176"/>
  <c r="D9" i="176"/>
  <c r="D8" i="176"/>
  <c r="D7" i="176"/>
  <c r="A17" i="176"/>
  <c r="A16" i="176"/>
  <c r="A15" i="176"/>
  <c r="A14" i="176"/>
  <c r="A13" i="176"/>
  <c r="A7" i="176"/>
  <c r="A8" i="176"/>
  <c r="A9" i="176"/>
  <c r="A10" i="176"/>
  <c r="A11" i="176"/>
  <c r="A12" i="176"/>
  <c r="A6" i="176"/>
  <c r="D85" i="1"/>
  <c r="E85" i="1"/>
  <c r="F85" i="1"/>
  <c r="G85" i="1"/>
  <c r="H85" i="1"/>
  <c r="I85" i="1"/>
  <c r="J85" i="1"/>
  <c r="K85" i="1"/>
  <c r="L85" i="1"/>
  <c r="M85" i="1"/>
  <c r="N85" i="1"/>
  <c r="O85" i="1"/>
  <c r="P85" i="1"/>
  <c r="Q85" i="1"/>
  <c r="R85" i="1"/>
  <c r="S85" i="1"/>
  <c r="T85" i="1"/>
  <c r="U85" i="1"/>
  <c r="D86" i="1"/>
  <c r="E86" i="1"/>
  <c r="F86" i="1"/>
  <c r="G86" i="1"/>
  <c r="H86" i="1"/>
  <c r="I86" i="1"/>
  <c r="J86" i="1"/>
  <c r="K86" i="1"/>
  <c r="L86" i="1"/>
  <c r="M86" i="1"/>
  <c r="N86" i="1"/>
  <c r="O86" i="1"/>
  <c r="P86" i="1"/>
  <c r="Q86" i="1"/>
  <c r="R86" i="1"/>
  <c r="S86" i="1"/>
  <c r="T86" i="1"/>
  <c r="U86" i="1"/>
  <c r="C85" i="1"/>
  <c r="C86" i="1"/>
  <c r="A16" i="344"/>
  <c r="D16" i="344" s="1"/>
  <c r="E16" i="344" s="1"/>
  <c r="S3" i="344" s="1"/>
  <c r="D15" i="344"/>
  <c r="E15" i="344" s="1"/>
  <c r="R3" i="344" s="1"/>
  <c r="A15" i="344"/>
  <c r="A14" i="344"/>
  <c r="D14" i="344" s="1"/>
  <c r="E14" i="344" s="1"/>
  <c r="Q3" i="344" s="1"/>
  <c r="D13" i="344"/>
  <c r="E13" i="344" s="1"/>
  <c r="P3" i="344" s="1"/>
  <c r="A13" i="344"/>
  <c r="A12" i="344"/>
  <c r="D12" i="344" s="1"/>
  <c r="E12" i="344" s="1"/>
  <c r="O3" i="344" s="1"/>
  <c r="D11" i="344"/>
  <c r="E11" i="344" s="1"/>
  <c r="M3" i="344" s="1"/>
  <c r="A11" i="344"/>
  <c r="A10" i="344"/>
  <c r="D10" i="344" s="1"/>
  <c r="E10" i="344" s="1"/>
  <c r="L3" i="344" s="1"/>
  <c r="D9" i="344"/>
  <c r="E9" i="344" s="1"/>
  <c r="K3" i="344" s="1"/>
  <c r="A9" i="344"/>
  <c r="A8" i="344"/>
  <c r="D8" i="344" s="1"/>
  <c r="E8" i="344" s="1"/>
  <c r="I3" i="344" s="1"/>
  <c r="D7" i="344"/>
  <c r="E7" i="344" s="1"/>
  <c r="H3" i="344" s="1"/>
  <c r="A7" i="344"/>
  <c r="A6" i="344"/>
  <c r="D6" i="344" s="1"/>
  <c r="E6" i="344" s="1"/>
  <c r="G3" i="344" s="1"/>
  <c r="N3" i="344"/>
  <c r="S2" i="344"/>
  <c r="R2" i="344"/>
  <c r="Q2" i="344"/>
  <c r="P2" i="344"/>
  <c r="O2" i="344"/>
  <c r="M2" i="344"/>
  <c r="L2" i="344"/>
  <c r="K2" i="344"/>
  <c r="I2" i="344"/>
  <c r="H2" i="344"/>
  <c r="G2" i="344"/>
  <c r="S3" i="175"/>
  <c r="R3" i="175"/>
  <c r="Q3" i="175"/>
  <c r="P3" i="175"/>
  <c r="O3" i="175"/>
  <c r="N3" i="175"/>
  <c r="M3" i="175"/>
  <c r="L3" i="175"/>
  <c r="K3" i="175"/>
  <c r="I3" i="175"/>
  <c r="H3" i="175"/>
  <c r="G3" i="175"/>
  <c r="S2" i="175"/>
  <c r="R2" i="175"/>
  <c r="Q2" i="175"/>
  <c r="P2" i="175"/>
  <c r="O2" i="175"/>
  <c r="M2" i="175"/>
  <c r="L2" i="175"/>
  <c r="K2" i="175"/>
  <c r="I2" i="175"/>
  <c r="H2" i="175"/>
  <c r="G2" i="175"/>
  <c r="A12" i="175"/>
  <c r="D12" i="175" s="1"/>
  <c r="E12" i="175" s="1"/>
  <c r="A13" i="175"/>
  <c r="D13" i="175" s="1"/>
  <c r="E13" i="175" s="1"/>
  <c r="A14" i="175"/>
  <c r="A15" i="175"/>
  <c r="A16" i="175"/>
  <c r="D16" i="175" s="1"/>
  <c r="A6" i="175"/>
  <c r="A7" i="175"/>
  <c r="D7" i="175" s="1"/>
  <c r="A8" i="175"/>
  <c r="A9" i="175"/>
  <c r="A10" i="175"/>
  <c r="A11" i="175"/>
  <c r="D84" i="1"/>
  <c r="E84" i="1"/>
  <c r="F84" i="1"/>
  <c r="G84" i="1"/>
  <c r="H84" i="1"/>
  <c r="I84" i="1"/>
  <c r="J84" i="1"/>
  <c r="K84" i="1"/>
  <c r="L84" i="1"/>
  <c r="M84" i="1"/>
  <c r="N84" i="1"/>
  <c r="O84" i="1"/>
  <c r="P84" i="1"/>
  <c r="Q84" i="1"/>
  <c r="R84" i="1"/>
  <c r="S84" i="1"/>
  <c r="T84" i="1"/>
  <c r="U84" i="1"/>
  <c r="C84" i="1"/>
  <c r="S3" i="174"/>
  <c r="R3" i="174"/>
  <c r="Q3" i="174"/>
  <c r="P3" i="174"/>
  <c r="O3" i="174"/>
  <c r="N3" i="174"/>
  <c r="L3" i="174"/>
  <c r="K3" i="174"/>
  <c r="H3" i="174"/>
  <c r="S2" i="174"/>
  <c r="R2" i="174"/>
  <c r="Q2" i="174"/>
  <c r="P2" i="174"/>
  <c r="O2" i="174"/>
  <c r="N2" i="174"/>
  <c r="L2" i="174"/>
  <c r="K2" i="174"/>
  <c r="I2" i="174"/>
  <c r="H2" i="174"/>
  <c r="A11" i="174"/>
  <c r="A12" i="174"/>
  <c r="A13" i="174"/>
  <c r="A14" i="174"/>
  <c r="A10" i="174"/>
  <c r="A7" i="174"/>
  <c r="A8" i="174"/>
  <c r="A9" i="174"/>
  <c r="A6" i="174"/>
  <c r="D6" i="174" s="1"/>
  <c r="D83" i="1"/>
  <c r="E83" i="1"/>
  <c r="F83" i="1"/>
  <c r="G83" i="1"/>
  <c r="H83" i="1"/>
  <c r="I83" i="1"/>
  <c r="J83" i="1"/>
  <c r="K83" i="1"/>
  <c r="L83" i="1"/>
  <c r="M83" i="1"/>
  <c r="N83" i="1"/>
  <c r="O83" i="1"/>
  <c r="P83" i="1"/>
  <c r="Q83" i="1"/>
  <c r="R83" i="1"/>
  <c r="S83" i="1"/>
  <c r="T83" i="1"/>
  <c r="U83" i="1"/>
  <c r="C83" i="1"/>
  <c r="S3" i="173"/>
  <c r="R3" i="173"/>
  <c r="Q3" i="173"/>
  <c r="O3" i="173"/>
  <c r="N3" i="173"/>
  <c r="M3" i="173"/>
  <c r="L3" i="173"/>
  <c r="K3" i="173"/>
  <c r="J3" i="173"/>
  <c r="I3" i="173"/>
  <c r="H3" i="173"/>
  <c r="G3" i="173"/>
  <c r="S2" i="173"/>
  <c r="R2" i="173"/>
  <c r="Q2" i="173"/>
  <c r="P2" i="173"/>
  <c r="O2" i="173"/>
  <c r="N2" i="173"/>
  <c r="M2" i="173"/>
  <c r="L2" i="173"/>
  <c r="K2" i="173"/>
  <c r="J2" i="173"/>
  <c r="I2" i="173"/>
  <c r="H2" i="173"/>
  <c r="G2" i="173"/>
  <c r="D7" i="173"/>
  <c r="D13" i="173"/>
  <c r="D11" i="173"/>
  <c r="A15" i="173"/>
  <c r="A16" i="173"/>
  <c r="A17" i="173"/>
  <c r="A14" i="173"/>
  <c r="A11" i="173"/>
  <c r="A12" i="173"/>
  <c r="A13" i="173"/>
  <c r="A7" i="173"/>
  <c r="A8" i="173"/>
  <c r="A9" i="173"/>
  <c r="A10" i="173"/>
  <c r="A6" i="173"/>
  <c r="E7" i="180" l="1"/>
  <c r="S2" i="116"/>
  <c r="A29" i="116"/>
  <c r="D29" i="116" s="1"/>
  <c r="E29" i="116" s="1"/>
  <c r="R3" i="116"/>
  <c r="S3" i="116"/>
  <c r="R2" i="116"/>
  <c r="N2" i="133"/>
  <c r="D81" i="1"/>
  <c r="E81" i="1"/>
  <c r="F81" i="1"/>
  <c r="G81" i="1"/>
  <c r="H81" i="1"/>
  <c r="I81" i="1"/>
  <c r="J81" i="1"/>
  <c r="K81" i="1"/>
  <c r="L81" i="1"/>
  <c r="M81" i="1"/>
  <c r="N81" i="1"/>
  <c r="O81" i="1"/>
  <c r="P81" i="1"/>
  <c r="Q81" i="1"/>
  <c r="R81" i="1"/>
  <c r="S81" i="1"/>
  <c r="T81" i="1"/>
  <c r="U81" i="1"/>
  <c r="D82" i="1"/>
  <c r="E82" i="1"/>
  <c r="F82" i="1"/>
  <c r="G82" i="1"/>
  <c r="H82" i="1"/>
  <c r="I82" i="1"/>
  <c r="J82" i="1"/>
  <c r="K82" i="1"/>
  <c r="L82" i="1"/>
  <c r="M82" i="1"/>
  <c r="N82" i="1"/>
  <c r="O82" i="1"/>
  <c r="P82" i="1"/>
  <c r="Q82" i="1"/>
  <c r="R82" i="1"/>
  <c r="S82" i="1"/>
  <c r="T82" i="1"/>
  <c r="U82" i="1"/>
  <c r="C81" i="1"/>
  <c r="C82" i="1"/>
  <c r="D30" i="343"/>
  <c r="E30" i="343" s="1"/>
  <c r="A30" i="343"/>
  <c r="A29" i="343"/>
  <c r="D29" i="343" s="1"/>
  <c r="E29" i="343" s="1"/>
  <c r="S3" i="343" s="1"/>
  <c r="D28" i="343"/>
  <c r="E28" i="343" s="1"/>
  <c r="A28" i="343"/>
  <c r="A27" i="343"/>
  <c r="D27" i="343" s="1"/>
  <c r="E27" i="343" s="1"/>
  <c r="D26" i="343"/>
  <c r="E26" i="343" s="1"/>
  <c r="R3" i="343" s="1"/>
  <c r="A26" i="343"/>
  <c r="A25" i="343"/>
  <c r="D25" i="343" s="1"/>
  <c r="E25" i="343" s="1"/>
  <c r="Q3" i="343" s="1"/>
  <c r="D24" i="343"/>
  <c r="E24" i="343" s="1"/>
  <c r="P3" i="343" s="1"/>
  <c r="A24" i="343"/>
  <c r="A23" i="343"/>
  <c r="D23" i="343" s="1"/>
  <c r="E23" i="343" s="1"/>
  <c r="O3" i="343" s="1"/>
  <c r="D22" i="343"/>
  <c r="E22" i="343" s="1"/>
  <c r="N3" i="343" s="1"/>
  <c r="A22" i="343"/>
  <c r="A21" i="343"/>
  <c r="D21" i="343" s="1"/>
  <c r="E21" i="343" s="1"/>
  <c r="M3" i="343" s="1"/>
  <c r="D20" i="343"/>
  <c r="E20" i="343" s="1"/>
  <c r="L3" i="343" s="1"/>
  <c r="A20" i="343"/>
  <c r="A19" i="343"/>
  <c r="D19" i="343" s="1"/>
  <c r="E19" i="343" s="1"/>
  <c r="K3" i="343" s="1"/>
  <c r="D18" i="343"/>
  <c r="E18" i="343" s="1"/>
  <c r="J3" i="343" s="1"/>
  <c r="A18" i="343"/>
  <c r="A17" i="343"/>
  <c r="D17" i="343" s="1"/>
  <c r="E17" i="343" s="1"/>
  <c r="I3" i="343" s="1"/>
  <c r="D16" i="343"/>
  <c r="E16" i="343" s="1"/>
  <c r="H3" i="343" s="1"/>
  <c r="A16" i="343"/>
  <c r="A15" i="343"/>
  <c r="D15" i="343" s="1"/>
  <c r="E15" i="343" s="1"/>
  <c r="G3" i="343" s="1"/>
  <c r="D14" i="343"/>
  <c r="E14" i="343" s="1"/>
  <c r="F3" i="343" s="1"/>
  <c r="A14" i="343"/>
  <c r="A13" i="343"/>
  <c r="D13" i="343" s="1"/>
  <c r="E13" i="343" s="1"/>
  <c r="D12" i="343"/>
  <c r="E12" i="343" s="1"/>
  <c r="A12" i="343"/>
  <c r="A11" i="343"/>
  <c r="D11" i="343" s="1"/>
  <c r="E11" i="343" s="1"/>
  <c r="D3" i="343" s="1"/>
  <c r="D10" i="343"/>
  <c r="E10" i="343" s="1"/>
  <c r="C3" i="343" s="1"/>
  <c r="A10" i="343"/>
  <c r="A9" i="343"/>
  <c r="D9" i="343" s="1"/>
  <c r="E9" i="343" s="1"/>
  <c r="B3" i="343" s="1"/>
  <c r="D8" i="343"/>
  <c r="E8" i="343" s="1"/>
  <c r="A3" i="343" s="1"/>
  <c r="A8" i="343"/>
  <c r="A7" i="343"/>
  <c r="D7" i="343" s="1"/>
  <c r="E7" i="343" s="1"/>
  <c r="D6" i="343"/>
  <c r="E6" i="343" s="1"/>
  <c r="A6" i="343"/>
  <c r="S2" i="343"/>
  <c r="R2" i="343"/>
  <c r="Q2" i="343"/>
  <c r="P2" i="343"/>
  <c r="O2" i="343"/>
  <c r="N2" i="343"/>
  <c r="M2" i="343"/>
  <c r="L2" i="343"/>
  <c r="K2" i="343"/>
  <c r="J2" i="343"/>
  <c r="I2" i="343"/>
  <c r="H2" i="343"/>
  <c r="G2" i="343"/>
  <c r="F2" i="343"/>
  <c r="E2" i="343"/>
  <c r="D2" i="343"/>
  <c r="C2" i="343"/>
  <c r="B2" i="343"/>
  <c r="A2" i="343"/>
  <c r="S3" i="172"/>
  <c r="R3" i="172"/>
  <c r="Q3" i="172"/>
  <c r="P3" i="172"/>
  <c r="O3" i="172"/>
  <c r="N3" i="172"/>
  <c r="M3" i="172"/>
  <c r="L3" i="172"/>
  <c r="K3" i="172"/>
  <c r="J3" i="172"/>
  <c r="I3" i="172"/>
  <c r="H3" i="172"/>
  <c r="G3" i="172"/>
  <c r="F3" i="172"/>
  <c r="E3" i="172"/>
  <c r="D3" i="172"/>
  <c r="C3" i="172"/>
  <c r="B3" i="172"/>
  <c r="A3" i="172"/>
  <c r="S2" i="172"/>
  <c r="D30" i="172"/>
  <c r="A30" i="172"/>
  <c r="R2" i="172"/>
  <c r="Q2" i="172"/>
  <c r="P2" i="172"/>
  <c r="O2" i="172"/>
  <c r="N2" i="172"/>
  <c r="M2" i="172"/>
  <c r="L2" i="172"/>
  <c r="K2" i="172"/>
  <c r="J2" i="172"/>
  <c r="I2" i="172"/>
  <c r="H2" i="172"/>
  <c r="G2" i="172"/>
  <c r="F2" i="172"/>
  <c r="E2" i="172"/>
  <c r="D2" i="172"/>
  <c r="C2" i="172"/>
  <c r="B2" i="172"/>
  <c r="A2" i="172"/>
  <c r="D24" i="172"/>
  <c r="D23" i="172"/>
  <c r="D22" i="172"/>
  <c r="D21" i="172"/>
  <c r="D19" i="172"/>
  <c r="D18" i="172"/>
  <c r="D17" i="172"/>
  <c r="D16" i="172"/>
  <c r="D15" i="172"/>
  <c r="E15" i="172" s="1"/>
  <c r="D12" i="172"/>
  <c r="D11" i="172"/>
  <c r="D10" i="172"/>
  <c r="D9" i="172"/>
  <c r="A27" i="172"/>
  <c r="A24" i="172"/>
  <c r="A25" i="172"/>
  <c r="A26" i="172"/>
  <c r="D26" i="172" s="1"/>
  <c r="E26" i="172" s="1"/>
  <c r="D27" i="172"/>
  <c r="E27" i="172" s="1"/>
  <c r="A28" i="172"/>
  <c r="D28" i="172" s="1"/>
  <c r="E28" i="172" s="1"/>
  <c r="A29" i="172"/>
  <c r="A23" i="172"/>
  <c r="A15" i="172"/>
  <c r="D29" i="172"/>
  <c r="E29" i="172" s="1"/>
  <c r="A7" i="172"/>
  <c r="A8" i="172"/>
  <c r="A9" i="172"/>
  <c r="A10" i="172"/>
  <c r="A11" i="172"/>
  <c r="A12" i="172"/>
  <c r="A13" i="172"/>
  <c r="A14" i="172"/>
  <c r="A16" i="172"/>
  <c r="A17" i="172"/>
  <c r="A18" i="172"/>
  <c r="A19" i="172"/>
  <c r="A20" i="172"/>
  <c r="A21" i="172"/>
  <c r="A22" i="172"/>
  <c r="A6" i="172"/>
  <c r="D25" i="172"/>
  <c r="E25" i="172" s="1"/>
  <c r="D79" i="1"/>
  <c r="E79" i="1"/>
  <c r="F79" i="1"/>
  <c r="G79" i="1"/>
  <c r="H79" i="1"/>
  <c r="I79" i="1"/>
  <c r="J79" i="1"/>
  <c r="K79" i="1"/>
  <c r="L79" i="1"/>
  <c r="M79" i="1"/>
  <c r="N79" i="1"/>
  <c r="O79" i="1"/>
  <c r="P79" i="1"/>
  <c r="Q79" i="1"/>
  <c r="R79" i="1"/>
  <c r="S79" i="1"/>
  <c r="T79" i="1"/>
  <c r="U79" i="1"/>
  <c r="D80" i="1"/>
  <c r="E80" i="1"/>
  <c r="F80" i="1"/>
  <c r="G80" i="1"/>
  <c r="H80" i="1"/>
  <c r="I80" i="1"/>
  <c r="J80" i="1"/>
  <c r="K80" i="1"/>
  <c r="L80" i="1"/>
  <c r="M80" i="1"/>
  <c r="N80" i="1"/>
  <c r="O80" i="1"/>
  <c r="P80" i="1"/>
  <c r="Q80" i="1"/>
  <c r="R80" i="1"/>
  <c r="S80" i="1"/>
  <c r="T80" i="1"/>
  <c r="U80" i="1"/>
  <c r="C79" i="1"/>
  <c r="C80" i="1"/>
  <c r="A29" i="342"/>
  <c r="D29" i="342" s="1"/>
  <c r="E29" i="342" s="1"/>
  <c r="S3" i="342" s="1"/>
  <c r="D28" i="342"/>
  <c r="E28" i="342" s="1"/>
  <c r="R3" i="342" s="1"/>
  <c r="A28" i="342"/>
  <c r="A27" i="342"/>
  <c r="D27" i="342" s="1"/>
  <c r="E27" i="342" s="1"/>
  <c r="Q3" i="342" s="1"/>
  <c r="D26" i="342"/>
  <c r="E26" i="342" s="1"/>
  <c r="P3" i="342" s="1"/>
  <c r="A26" i="342"/>
  <c r="A25" i="342"/>
  <c r="D25" i="342" s="1"/>
  <c r="E25" i="342" s="1"/>
  <c r="O3" i="342" s="1"/>
  <c r="D24" i="342"/>
  <c r="E24" i="342" s="1"/>
  <c r="N3" i="342" s="1"/>
  <c r="A24" i="342"/>
  <c r="A23" i="342"/>
  <c r="D23" i="342" s="1"/>
  <c r="E23" i="342" s="1"/>
  <c r="M3" i="342" s="1"/>
  <c r="D22" i="342"/>
  <c r="E22" i="342" s="1"/>
  <c r="L3" i="342" s="1"/>
  <c r="A22" i="342"/>
  <c r="A21" i="342"/>
  <c r="D21" i="342" s="1"/>
  <c r="E21" i="342" s="1"/>
  <c r="K3" i="342" s="1"/>
  <c r="D20" i="342"/>
  <c r="E20" i="342" s="1"/>
  <c r="J3" i="342" s="1"/>
  <c r="A20" i="342"/>
  <c r="A19" i="342"/>
  <c r="D19" i="342" s="1"/>
  <c r="E19" i="342" s="1"/>
  <c r="I3" i="342" s="1"/>
  <c r="D18" i="342"/>
  <c r="E18" i="342" s="1"/>
  <c r="H3" i="342" s="1"/>
  <c r="A18" i="342"/>
  <c r="A17" i="342"/>
  <c r="D17" i="342" s="1"/>
  <c r="E17" i="342" s="1"/>
  <c r="G3" i="342" s="1"/>
  <c r="D16" i="342"/>
  <c r="E16" i="342" s="1"/>
  <c r="F3" i="342" s="1"/>
  <c r="A16" i="342"/>
  <c r="A15" i="342"/>
  <c r="D15" i="342" s="1"/>
  <c r="E15" i="342" s="1"/>
  <c r="E3" i="342" s="1"/>
  <c r="D14" i="342"/>
  <c r="E14" i="342" s="1"/>
  <c r="D3" i="342" s="1"/>
  <c r="A14" i="342"/>
  <c r="A13" i="342"/>
  <c r="D13" i="342" s="1"/>
  <c r="E13" i="342" s="1"/>
  <c r="C3" i="342" s="1"/>
  <c r="D12" i="342"/>
  <c r="E12" i="342" s="1"/>
  <c r="B3" i="342" s="1"/>
  <c r="A12" i="342"/>
  <c r="A11" i="342"/>
  <c r="D11" i="342" s="1"/>
  <c r="E11" i="342" s="1"/>
  <c r="A3" i="342" s="1"/>
  <c r="D10" i="342"/>
  <c r="E10" i="342" s="1"/>
  <c r="A10" i="342"/>
  <c r="A9" i="342"/>
  <c r="D9" i="342" s="1"/>
  <c r="E9" i="342" s="1"/>
  <c r="D8" i="342"/>
  <c r="E8" i="342" s="1"/>
  <c r="A8" i="342"/>
  <c r="A7" i="342"/>
  <c r="D7" i="342" s="1"/>
  <c r="E7" i="342" s="1"/>
  <c r="D6" i="342"/>
  <c r="E6" i="342" s="1"/>
  <c r="A6" i="342"/>
  <c r="S2" i="342"/>
  <c r="R2" i="342"/>
  <c r="Q2" i="342"/>
  <c r="P2" i="342"/>
  <c r="O2" i="342"/>
  <c r="N2" i="342"/>
  <c r="M2" i="342"/>
  <c r="L2" i="342"/>
  <c r="K2" i="342"/>
  <c r="J2" i="342"/>
  <c r="I2" i="342"/>
  <c r="H2" i="342"/>
  <c r="G2" i="342"/>
  <c r="F2" i="342"/>
  <c r="E2" i="342"/>
  <c r="D2" i="342"/>
  <c r="C2" i="342"/>
  <c r="B2" i="342"/>
  <c r="A2" i="342"/>
  <c r="S3" i="171"/>
  <c r="R3" i="171"/>
  <c r="Q3" i="171"/>
  <c r="P3" i="171"/>
  <c r="O3" i="171"/>
  <c r="N3" i="171"/>
  <c r="N2" i="171"/>
  <c r="M3" i="171"/>
  <c r="L3" i="171"/>
  <c r="K3" i="171"/>
  <c r="J3" i="171"/>
  <c r="I3" i="171"/>
  <c r="H3" i="171"/>
  <c r="G3" i="171"/>
  <c r="F3" i="171"/>
  <c r="E3" i="171"/>
  <c r="D3" i="171"/>
  <c r="C3" i="171"/>
  <c r="B3" i="171"/>
  <c r="A3" i="171"/>
  <c r="S2" i="171"/>
  <c r="R2" i="171"/>
  <c r="Q2" i="171"/>
  <c r="P2" i="171"/>
  <c r="O2" i="171"/>
  <c r="M2" i="171"/>
  <c r="L2" i="171"/>
  <c r="K2" i="171"/>
  <c r="J2" i="171"/>
  <c r="I2" i="171"/>
  <c r="H2" i="171"/>
  <c r="G2" i="171"/>
  <c r="F2" i="171"/>
  <c r="E2" i="171"/>
  <c r="D2" i="171"/>
  <c r="C2" i="171"/>
  <c r="B2" i="171"/>
  <c r="A2" i="171"/>
  <c r="D10" i="171"/>
  <c r="D9" i="171"/>
  <c r="D28" i="171"/>
  <c r="D25" i="171"/>
  <c r="D23" i="171"/>
  <c r="D17" i="171"/>
  <c r="D15" i="171"/>
  <c r="A29" i="171"/>
  <c r="A28" i="171"/>
  <c r="A27" i="171"/>
  <c r="D27" i="171" s="1"/>
  <c r="E27" i="171" s="1"/>
  <c r="A26" i="171"/>
  <c r="D26" i="171" s="1"/>
  <c r="E26" i="171" s="1"/>
  <c r="D29" i="171"/>
  <c r="E29" i="171" s="1"/>
  <c r="A25" i="171"/>
  <c r="A7" i="171"/>
  <c r="A8" i="171"/>
  <c r="A9" i="171"/>
  <c r="A10" i="171"/>
  <c r="A11" i="171"/>
  <c r="A12" i="171"/>
  <c r="A13" i="171"/>
  <c r="A14" i="171"/>
  <c r="A15" i="171"/>
  <c r="A16" i="171"/>
  <c r="A17" i="171"/>
  <c r="A18" i="171"/>
  <c r="A19" i="171"/>
  <c r="A20" i="171"/>
  <c r="A21" i="171"/>
  <c r="D21" i="171" s="1"/>
  <c r="E21" i="171" s="1"/>
  <c r="A22" i="171"/>
  <c r="A23" i="171"/>
  <c r="A24" i="171"/>
  <c r="A6" i="171"/>
  <c r="D20" i="171"/>
  <c r="E20" i="171" s="1"/>
  <c r="D22" i="171"/>
  <c r="E22" i="171" s="1"/>
  <c r="D24" i="171"/>
  <c r="E24" i="171" s="1"/>
  <c r="D78" i="1"/>
  <c r="E78" i="1"/>
  <c r="F78" i="1"/>
  <c r="G78" i="1"/>
  <c r="H78" i="1"/>
  <c r="I78" i="1"/>
  <c r="J78" i="1"/>
  <c r="K78" i="1"/>
  <c r="L78" i="1"/>
  <c r="M78" i="1"/>
  <c r="N78" i="1"/>
  <c r="O78" i="1"/>
  <c r="P78" i="1"/>
  <c r="Q78" i="1"/>
  <c r="R78" i="1"/>
  <c r="S78" i="1"/>
  <c r="T78" i="1"/>
  <c r="U78" i="1"/>
  <c r="C78" i="1"/>
  <c r="O3" i="170"/>
  <c r="N3" i="170"/>
  <c r="I3" i="170"/>
  <c r="H3" i="170"/>
  <c r="G3" i="170"/>
  <c r="F3" i="170"/>
  <c r="E3" i="170"/>
  <c r="J3" i="170"/>
  <c r="O2" i="170"/>
  <c r="N2" i="170"/>
  <c r="J2" i="170"/>
  <c r="I2" i="170"/>
  <c r="H2" i="170"/>
  <c r="G2" i="170"/>
  <c r="F2" i="170"/>
  <c r="E2" i="170"/>
  <c r="D14" i="170"/>
  <c r="D13" i="170"/>
  <c r="A14" i="170"/>
  <c r="A13" i="170"/>
  <c r="A7" i="170"/>
  <c r="A8" i="170"/>
  <c r="A9" i="170"/>
  <c r="A10" i="170"/>
  <c r="D10" i="170" s="1"/>
  <c r="A11" i="170"/>
  <c r="A12" i="170"/>
  <c r="A6" i="170"/>
  <c r="E3" i="343" l="1"/>
  <c r="E30" i="172"/>
  <c r="E24" i="172"/>
  <c r="E23" i="172"/>
  <c r="E22" i="172"/>
  <c r="E21" i="172"/>
  <c r="E28" i="171"/>
  <c r="E25" i="171"/>
  <c r="E23" i="171"/>
  <c r="D77" i="1"/>
  <c r="E77" i="1"/>
  <c r="F77" i="1"/>
  <c r="G77" i="1"/>
  <c r="H77" i="1"/>
  <c r="I77" i="1"/>
  <c r="J77" i="1"/>
  <c r="K77" i="1"/>
  <c r="L77" i="1"/>
  <c r="M77" i="1"/>
  <c r="N77" i="1"/>
  <c r="O77" i="1"/>
  <c r="P77" i="1"/>
  <c r="Q77" i="1"/>
  <c r="R77" i="1"/>
  <c r="S77" i="1"/>
  <c r="T77" i="1"/>
  <c r="U77" i="1"/>
  <c r="C77" i="1"/>
  <c r="S3" i="168"/>
  <c r="R3" i="168"/>
  <c r="Q3" i="168"/>
  <c r="P3" i="168"/>
  <c r="O3" i="168"/>
  <c r="N3" i="168"/>
  <c r="M3" i="168"/>
  <c r="L3" i="168"/>
  <c r="K3" i="168"/>
  <c r="I3" i="168"/>
  <c r="H3" i="168"/>
  <c r="G3" i="168"/>
  <c r="F3" i="168"/>
  <c r="E3" i="168"/>
  <c r="D3" i="168"/>
  <c r="B3" i="168"/>
  <c r="S2" i="168"/>
  <c r="R2" i="168"/>
  <c r="Q2" i="168"/>
  <c r="P2" i="168"/>
  <c r="O2" i="168"/>
  <c r="N2" i="168"/>
  <c r="M2" i="168"/>
  <c r="L2" i="168"/>
  <c r="K2" i="168"/>
  <c r="I2" i="168"/>
  <c r="H2" i="168"/>
  <c r="G2" i="168"/>
  <c r="F2" i="168"/>
  <c r="E2" i="168"/>
  <c r="D2" i="168"/>
  <c r="C2" i="168"/>
  <c r="B2" i="168"/>
  <c r="A18" i="168"/>
  <c r="D18" i="168" s="1"/>
  <c r="E18" i="168" s="1"/>
  <c r="C46" i="168" l="1"/>
  <c r="A47" i="168"/>
  <c r="D47" i="168" s="1"/>
  <c r="E47" i="168" s="1"/>
  <c r="A48" i="168"/>
  <c r="D48" i="168" s="1"/>
  <c r="E48" i="168" s="1"/>
  <c r="A43" i="168"/>
  <c r="D43" i="168" s="1"/>
  <c r="E43" i="168" s="1"/>
  <c r="A44" i="168"/>
  <c r="D44" i="168" s="1"/>
  <c r="E44" i="168" s="1"/>
  <c r="A45" i="168"/>
  <c r="D45" i="168" s="1"/>
  <c r="E45" i="168" s="1"/>
  <c r="A46" i="168"/>
  <c r="D46" i="168" s="1"/>
  <c r="E46" i="168" s="1"/>
  <c r="A42" i="168"/>
  <c r="D42" i="168" s="1"/>
  <c r="E42" i="168" s="1"/>
  <c r="A41" i="168"/>
  <c r="A40" i="168"/>
  <c r="A39" i="168"/>
  <c r="D39" i="168" s="1"/>
  <c r="E39" i="168" s="1"/>
  <c r="A38" i="168"/>
  <c r="D38" i="168" s="1"/>
  <c r="A37" i="168"/>
  <c r="D37" i="168" s="1"/>
  <c r="E37" i="168" s="1"/>
  <c r="D41" i="168"/>
  <c r="E41" i="168" s="1"/>
  <c r="A36" i="168"/>
  <c r="A35" i="168"/>
  <c r="D35" i="168" s="1"/>
  <c r="A34" i="168"/>
  <c r="D34" i="168" s="1"/>
  <c r="D40" i="168"/>
  <c r="E40" i="168" s="1"/>
  <c r="A31" i="168"/>
  <c r="D31" i="168" s="1"/>
  <c r="E31" i="168" s="1"/>
  <c r="A32" i="168"/>
  <c r="D32" i="168" s="1"/>
  <c r="A33" i="168"/>
  <c r="D33" i="168" s="1"/>
  <c r="E33" i="168" s="1"/>
  <c r="A25" i="168"/>
  <c r="D25" i="168" s="1"/>
  <c r="A26" i="168"/>
  <c r="D26" i="168" s="1"/>
  <c r="E26" i="168" s="1"/>
  <c r="A27" i="168"/>
  <c r="D27" i="168" s="1"/>
  <c r="E27" i="168" s="1"/>
  <c r="A28" i="168"/>
  <c r="D28" i="168" s="1"/>
  <c r="E28" i="168" s="1"/>
  <c r="A29" i="168"/>
  <c r="D29" i="168" s="1"/>
  <c r="E29" i="168" s="1"/>
  <c r="A30" i="168"/>
  <c r="D30" i="168" s="1"/>
  <c r="E30" i="168" s="1"/>
  <c r="A19" i="168"/>
  <c r="D19" i="168" s="1"/>
  <c r="A20" i="168"/>
  <c r="A21" i="168"/>
  <c r="D21" i="168" s="1"/>
  <c r="E21" i="168" s="1"/>
  <c r="A22" i="168"/>
  <c r="D22" i="168" s="1"/>
  <c r="E22" i="168" s="1"/>
  <c r="A23" i="168"/>
  <c r="D23" i="168" s="1"/>
  <c r="E23" i="168" s="1"/>
  <c r="A24" i="168"/>
  <c r="D24" i="168" s="1"/>
  <c r="E24" i="168" s="1"/>
  <c r="D36" i="168"/>
  <c r="E36" i="168" s="1"/>
  <c r="A7" i="168"/>
  <c r="A8" i="168"/>
  <c r="D8" i="168" s="1"/>
  <c r="A9" i="168"/>
  <c r="A10" i="168"/>
  <c r="A11" i="168"/>
  <c r="A12" i="168"/>
  <c r="A13" i="168"/>
  <c r="A14" i="168"/>
  <c r="A15" i="168"/>
  <c r="D15" i="168" s="1"/>
  <c r="A16" i="168"/>
  <c r="A17" i="168"/>
  <c r="A6" i="168"/>
  <c r="D6" i="168" s="1"/>
  <c r="D75" i="1"/>
  <c r="E75" i="1"/>
  <c r="F75" i="1"/>
  <c r="G75" i="1"/>
  <c r="H75" i="1"/>
  <c r="I75" i="1"/>
  <c r="J75" i="1"/>
  <c r="K75" i="1"/>
  <c r="L75" i="1"/>
  <c r="M75" i="1"/>
  <c r="N75" i="1"/>
  <c r="O75" i="1"/>
  <c r="P75" i="1"/>
  <c r="Q75" i="1"/>
  <c r="R75" i="1"/>
  <c r="S75" i="1"/>
  <c r="T75" i="1"/>
  <c r="U75" i="1"/>
  <c r="D76" i="1"/>
  <c r="E76" i="1"/>
  <c r="F76" i="1"/>
  <c r="G76" i="1"/>
  <c r="H76" i="1"/>
  <c r="I76" i="1"/>
  <c r="J76" i="1"/>
  <c r="K76" i="1"/>
  <c r="L76" i="1"/>
  <c r="M76" i="1"/>
  <c r="N76" i="1"/>
  <c r="O76" i="1"/>
  <c r="P76" i="1"/>
  <c r="Q76" i="1"/>
  <c r="R76" i="1"/>
  <c r="S76" i="1"/>
  <c r="T76" i="1"/>
  <c r="U76" i="1"/>
  <c r="C75" i="1"/>
  <c r="C76" i="1"/>
  <c r="A26" i="341"/>
  <c r="D26" i="341" s="1"/>
  <c r="E26" i="341" s="1"/>
  <c r="S3" i="341" s="1"/>
  <c r="A25" i="341"/>
  <c r="D25" i="341" s="1"/>
  <c r="E25" i="341" s="1"/>
  <c r="R3" i="341" s="1"/>
  <c r="D24" i="341"/>
  <c r="E24" i="341" s="1"/>
  <c r="Q3" i="341" s="1"/>
  <c r="A24" i="341"/>
  <c r="A23" i="341"/>
  <c r="D23" i="341" s="1"/>
  <c r="E23" i="341" s="1"/>
  <c r="P3" i="341" s="1"/>
  <c r="A22" i="341"/>
  <c r="D22" i="341" s="1"/>
  <c r="E22" i="341" s="1"/>
  <c r="O3" i="341" s="1"/>
  <c r="A21" i="341"/>
  <c r="D21" i="341" s="1"/>
  <c r="E21" i="341" s="1"/>
  <c r="N3" i="341" s="1"/>
  <c r="D20" i="341"/>
  <c r="E20" i="341" s="1"/>
  <c r="M3" i="341" s="1"/>
  <c r="A20" i="341"/>
  <c r="A19" i="341"/>
  <c r="D19" i="341" s="1"/>
  <c r="E19" i="341" s="1"/>
  <c r="L3" i="341" s="1"/>
  <c r="A18" i="341"/>
  <c r="D18" i="341" s="1"/>
  <c r="E18" i="341" s="1"/>
  <c r="K3" i="341" s="1"/>
  <c r="A17" i="341"/>
  <c r="D17" i="341" s="1"/>
  <c r="E17" i="341" s="1"/>
  <c r="J3" i="341" s="1"/>
  <c r="D16" i="341"/>
  <c r="E16" i="341" s="1"/>
  <c r="I3" i="341" s="1"/>
  <c r="A16" i="341"/>
  <c r="A15" i="341"/>
  <c r="D15" i="341" s="1"/>
  <c r="E15" i="341" s="1"/>
  <c r="H3" i="341" s="1"/>
  <c r="A14" i="341"/>
  <c r="D14" i="341" s="1"/>
  <c r="E14" i="341" s="1"/>
  <c r="G3" i="341" s="1"/>
  <c r="E13" i="341"/>
  <c r="F3" i="341" s="1"/>
  <c r="D13" i="341"/>
  <c r="A13" i="341"/>
  <c r="D12" i="341"/>
  <c r="E12" i="341" s="1"/>
  <c r="E3" i="341" s="1"/>
  <c r="A12" i="341"/>
  <c r="A11" i="341"/>
  <c r="D11" i="341" s="1"/>
  <c r="E11" i="341" s="1"/>
  <c r="D3" i="341" s="1"/>
  <c r="A10" i="341"/>
  <c r="D10" i="341" s="1"/>
  <c r="E10" i="341" s="1"/>
  <c r="C3" i="341" s="1"/>
  <c r="E9" i="341"/>
  <c r="B3" i="341" s="1"/>
  <c r="D9" i="341"/>
  <c r="A9" i="341"/>
  <c r="D8" i="341"/>
  <c r="E8" i="341" s="1"/>
  <c r="A3" i="341" s="1"/>
  <c r="A8" i="341"/>
  <c r="A7" i="341"/>
  <c r="D7" i="341" s="1"/>
  <c r="E7" i="341" s="1"/>
  <c r="A6" i="341"/>
  <c r="D6" i="341" s="1"/>
  <c r="E6" i="341" s="1"/>
  <c r="S2" i="341"/>
  <c r="R2" i="341"/>
  <c r="Q2" i="341"/>
  <c r="P2" i="341"/>
  <c r="O2" i="341"/>
  <c r="N2" i="341"/>
  <c r="M2" i="341"/>
  <c r="L2" i="341"/>
  <c r="K2" i="341"/>
  <c r="J2" i="341"/>
  <c r="I2" i="341"/>
  <c r="H2" i="341"/>
  <c r="G2" i="341"/>
  <c r="F2" i="341"/>
  <c r="E2" i="341"/>
  <c r="D2" i="341"/>
  <c r="C2" i="341"/>
  <c r="B2" i="341"/>
  <c r="A2" i="341"/>
  <c r="S3" i="167"/>
  <c r="R3" i="167"/>
  <c r="Q3" i="167"/>
  <c r="P3" i="167"/>
  <c r="O3" i="167"/>
  <c r="N3" i="167"/>
  <c r="M3" i="167"/>
  <c r="L3" i="167"/>
  <c r="K3" i="167"/>
  <c r="J3" i="167"/>
  <c r="I3" i="167"/>
  <c r="H3" i="167"/>
  <c r="G3" i="167"/>
  <c r="F3" i="167"/>
  <c r="C3" i="167"/>
  <c r="D3" i="167"/>
  <c r="E3" i="167"/>
  <c r="B3" i="167"/>
  <c r="A3" i="167"/>
  <c r="S2" i="167"/>
  <c r="R2" i="167"/>
  <c r="Q2" i="167"/>
  <c r="P2" i="167"/>
  <c r="O2" i="167"/>
  <c r="N2" i="167"/>
  <c r="M2" i="167"/>
  <c r="L2" i="167"/>
  <c r="K2" i="167"/>
  <c r="J2" i="167"/>
  <c r="I2" i="167"/>
  <c r="H2" i="167"/>
  <c r="G2" i="167"/>
  <c r="F2" i="167"/>
  <c r="E2" i="167"/>
  <c r="D2" i="167"/>
  <c r="C2" i="167"/>
  <c r="B2" i="167"/>
  <c r="A2" i="167"/>
  <c r="D22" i="167"/>
  <c r="E22" i="167" s="1"/>
  <c r="D11" i="167"/>
  <c r="D10" i="167"/>
  <c r="A22" i="167"/>
  <c r="A23" i="167"/>
  <c r="D23" i="167" s="1"/>
  <c r="E23" i="167" s="1"/>
  <c r="A24" i="167"/>
  <c r="D24" i="167" s="1"/>
  <c r="E24" i="167" s="1"/>
  <c r="A25" i="167"/>
  <c r="D25" i="167" s="1"/>
  <c r="E25" i="167" s="1"/>
  <c r="A26" i="167"/>
  <c r="D8" i="167"/>
  <c r="A7" i="167"/>
  <c r="A8" i="167"/>
  <c r="A9" i="167"/>
  <c r="A10" i="167"/>
  <c r="A11" i="167"/>
  <c r="A12" i="167"/>
  <c r="A13" i="167"/>
  <c r="A14" i="167"/>
  <c r="A15" i="167"/>
  <c r="A16" i="167"/>
  <c r="A17" i="167"/>
  <c r="A18" i="167"/>
  <c r="A19" i="167"/>
  <c r="A20" i="167"/>
  <c r="A21" i="167"/>
  <c r="A6" i="167"/>
  <c r="D20" i="167"/>
  <c r="E20" i="167" s="1"/>
  <c r="D21" i="167"/>
  <c r="E21" i="167" s="1"/>
  <c r="D26" i="167"/>
  <c r="E26" i="167" s="1"/>
  <c r="D74" i="1"/>
  <c r="E74" i="1"/>
  <c r="F74" i="1"/>
  <c r="G74" i="1"/>
  <c r="H74" i="1"/>
  <c r="I74" i="1"/>
  <c r="J74" i="1"/>
  <c r="K74" i="1"/>
  <c r="L74" i="1"/>
  <c r="M74" i="1"/>
  <c r="N74" i="1"/>
  <c r="O74" i="1"/>
  <c r="P74" i="1"/>
  <c r="Q74" i="1"/>
  <c r="R74" i="1"/>
  <c r="S74" i="1"/>
  <c r="T74" i="1"/>
  <c r="U74" i="1"/>
  <c r="C74" i="1"/>
  <c r="S3" i="166"/>
  <c r="R3" i="166"/>
  <c r="Q3" i="166"/>
  <c r="P3" i="166"/>
  <c r="O3" i="166"/>
  <c r="N3" i="166"/>
  <c r="M3" i="166"/>
  <c r="L3" i="166"/>
  <c r="K3" i="166"/>
  <c r="J3" i="166"/>
  <c r="I3" i="166"/>
  <c r="H3" i="166"/>
  <c r="S2" i="166"/>
  <c r="R2" i="166"/>
  <c r="Q2" i="166"/>
  <c r="P2" i="166"/>
  <c r="O2" i="166"/>
  <c r="N2" i="166"/>
  <c r="M2" i="166"/>
  <c r="L2" i="166"/>
  <c r="K2" i="166"/>
  <c r="J2" i="166"/>
  <c r="I2" i="166"/>
  <c r="H2" i="166"/>
  <c r="D14" i="166"/>
  <c r="A14" i="166"/>
  <c r="A13" i="166"/>
  <c r="D13" i="166" s="1"/>
  <c r="E13" i="166" s="1"/>
  <c r="A15" i="166"/>
  <c r="D15" i="166" s="1"/>
  <c r="A7" i="166"/>
  <c r="D7" i="166" s="1"/>
  <c r="A8" i="166"/>
  <c r="A9" i="166"/>
  <c r="A10" i="166"/>
  <c r="A11" i="166"/>
  <c r="A12" i="166"/>
  <c r="A16" i="166"/>
  <c r="A17" i="166"/>
  <c r="A6" i="166"/>
  <c r="D73" i="1"/>
  <c r="E73" i="1"/>
  <c r="F73" i="1"/>
  <c r="G73" i="1"/>
  <c r="H73" i="1"/>
  <c r="I73" i="1"/>
  <c r="J73" i="1"/>
  <c r="K73" i="1"/>
  <c r="L73" i="1"/>
  <c r="M73" i="1"/>
  <c r="N73" i="1"/>
  <c r="O73" i="1"/>
  <c r="P73" i="1"/>
  <c r="Q73" i="1"/>
  <c r="R73" i="1"/>
  <c r="S73" i="1"/>
  <c r="T73" i="1"/>
  <c r="U73" i="1"/>
  <c r="C73" i="1"/>
  <c r="S3" i="165"/>
  <c r="R3" i="165"/>
  <c r="Q3" i="165"/>
  <c r="P3" i="165"/>
  <c r="O3" i="165"/>
  <c r="N3" i="165"/>
  <c r="M3" i="165"/>
  <c r="L3" i="165"/>
  <c r="S2" i="165"/>
  <c r="R2" i="165"/>
  <c r="Q2" i="165"/>
  <c r="P2" i="165"/>
  <c r="O2" i="165"/>
  <c r="N2" i="165"/>
  <c r="M2" i="165"/>
  <c r="L2" i="165"/>
  <c r="A13" i="165"/>
  <c r="A12" i="165"/>
  <c r="A11" i="165"/>
  <c r="A10" i="165"/>
  <c r="A9" i="165"/>
  <c r="D6" i="165"/>
  <c r="A7" i="165"/>
  <c r="A8" i="165"/>
  <c r="A6" i="165"/>
  <c r="D71" i="1"/>
  <c r="E71" i="1"/>
  <c r="F71" i="1"/>
  <c r="G71" i="1"/>
  <c r="H71" i="1"/>
  <c r="I71" i="1"/>
  <c r="J71" i="1"/>
  <c r="K71" i="1"/>
  <c r="L71" i="1"/>
  <c r="M71" i="1"/>
  <c r="N71" i="1"/>
  <c r="O71" i="1"/>
  <c r="P71" i="1"/>
  <c r="Q71" i="1"/>
  <c r="R71" i="1"/>
  <c r="S71" i="1"/>
  <c r="T71" i="1"/>
  <c r="U71" i="1"/>
  <c r="D72" i="1"/>
  <c r="E72" i="1"/>
  <c r="F72" i="1"/>
  <c r="G72" i="1"/>
  <c r="H72" i="1"/>
  <c r="I72" i="1"/>
  <c r="J72" i="1"/>
  <c r="K72" i="1"/>
  <c r="L72" i="1"/>
  <c r="M72" i="1"/>
  <c r="N72" i="1"/>
  <c r="O72" i="1"/>
  <c r="P72" i="1"/>
  <c r="Q72" i="1"/>
  <c r="R72" i="1"/>
  <c r="S72" i="1"/>
  <c r="T72" i="1"/>
  <c r="U72" i="1"/>
  <c r="C71" i="1"/>
  <c r="C72" i="1"/>
  <c r="A30" i="340"/>
  <c r="D30" i="340" s="1"/>
  <c r="E30" i="340" s="1"/>
  <c r="S3" i="340" s="1"/>
  <c r="D29" i="340"/>
  <c r="E29" i="340" s="1"/>
  <c r="R3" i="340" s="1"/>
  <c r="A29" i="340"/>
  <c r="A28" i="340"/>
  <c r="D28" i="340" s="1"/>
  <c r="E28" i="340" s="1"/>
  <c r="Q3" i="340" s="1"/>
  <c r="D27" i="340"/>
  <c r="E27" i="340" s="1"/>
  <c r="P3" i="340" s="1"/>
  <c r="A27" i="340"/>
  <c r="A26" i="340"/>
  <c r="D26" i="340" s="1"/>
  <c r="E26" i="340" s="1"/>
  <c r="O3" i="340" s="1"/>
  <c r="D25" i="340"/>
  <c r="E25" i="340" s="1"/>
  <c r="N3" i="340" s="1"/>
  <c r="A25" i="340"/>
  <c r="A24" i="340"/>
  <c r="D24" i="340" s="1"/>
  <c r="E24" i="340" s="1"/>
  <c r="M3" i="340" s="1"/>
  <c r="D23" i="340"/>
  <c r="E23" i="340" s="1"/>
  <c r="L3" i="340" s="1"/>
  <c r="A23" i="340"/>
  <c r="A22" i="340"/>
  <c r="D22" i="340" s="1"/>
  <c r="E22" i="340" s="1"/>
  <c r="D21" i="340"/>
  <c r="E21" i="340" s="1"/>
  <c r="A21" i="340"/>
  <c r="A20" i="340"/>
  <c r="D20" i="340" s="1"/>
  <c r="E20" i="340" s="1"/>
  <c r="J3" i="340" s="1"/>
  <c r="D19" i="340"/>
  <c r="E19" i="340" s="1"/>
  <c r="I3" i="340" s="1"/>
  <c r="A19" i="340"/>
  <c r="A18" i="340"/>
  <c r="D18" i="340" s="1"/>
  <c r="E18" i="340" s="1"/>
  <c r="H3" i="340" s="1"/>
  <c r="D17" i="340"/>
  <c r="E17" i="340" s="1"/>
  <c r="G3" i="340" s="1"/>
  <c r="A17" i="340"/>
  <c r="A16" i="340"/>
  <c r="D16" i="340" s="1"/>
  <c r="E16" i="340" s="1"/>
  <c r="F3" i="340" s="1"/>
  <c r="D15" i="340"/>
  <c r="E15" i="340" s="1"/>
  <c r="E3" i="340" s="1"/>
  <c r="A15" i="340"/>
  <c r="A14" i="340"/>
  <c r="D14" i="340" s="1"/>
  <c r="E14" i="340" s="1"/>
  <c r="D3" i="340" s="1"/>
  <c r="D13" i="340"/>
  <c r="E13" i="340" s="1"/>
  <c r="C3" i="340" s="1"/>
  <c r="A13" i="340"/>
  <c r="A12" i="340"/>
  <c r="D12" i="340" s="1"/>
  <c r="E12" i="340" s="1"/>
  <c r="B3" i="340" s="1"/>
  <c r="D11" i="340"/>
  <c r="E11" i="340" s="1"/>
  <c r="A3" i="340" s="1"/>
  <c r="A11" i="340"/>
  <c r="A10" i="340"/>
  <c r="D10" i="340" s="1"/>
  <c r="E10" i="340" s="1"/>
  <c r="D9" i="340"/>
  <c r="E9" i="340" s="1"/>
  <c r="A9" i="340"/>
  <c r="A8" i="340"/>
  <c r="D8" i="340" s="1"/>
  <c r="E8" i="340" s="1"/>
  <c r="D7" i="340"/>
  <c r="E7" i="340" s="1"/>
  <c r="A7" i="340"/>
  <c r="A6" i="340"/>
  <c r="D6" i="340" s="1"/>
  <c r="E6" i="340" s="1"/>
  <c r="S2" i="340"/>
  <c r="R2" i="340"/>
  <c r="Q2" i="340"/>
  <c r="P2" i="340"/>
  <c r="O2" i="340"/>
  <c r="N2" i="340"/>
  <c r="M2" i="340"/>
  <c r="L2" i="340"/>
  <c r="K2" i="340"/>
  <c r="J2" i="340"/>
  <c r="I2" i="340"/>
  <c r="H2" i="340"/>
  <c r="G2" i="340"/>
  <c r="F2" i="340"/>
  <c r="E2" i="340"/>
  <c r="D2" i="340"/>
  <c r="C2" i="340"/>
  <c r="B2" i="340"/>
  <c r="A2" i="340"/>
  <c r="S3" i="164"/>
  <c r="R3" i="164"/>
  <c r="Q3" i="164"/>
  <c r="P3" i="164"/>
  <c r="O3" i="164"/>
  <c r="N3" i="164"/>
  <c r="M3" i="164"/>
  <c r="K3" i="164"/>
  <c r="L3" i="164"/>
  <c r="J3" i="164"/>
  <c r="I3" i="164"/>
  <c r="H3" i="164"/>
  <c r="G3" i="164"/>
  <c r="F3" i="164"/>
  <c r="E3" i="164"/>
  <c r="D3" i="164"/>
  <c r="C3" i="164"/>
  <c r="B3" i="164"/>
  <c r="A3" i="164"/>
  <c r="S2" i="164"/>
  <c r="R2" i="164"/>
  <c r="Q2" i="164"/>
  <c r="P2" i="164"/>
  <c r="O2" i="164"/>
  <c r="N2" i="164"/>
  <c r="M2" i="164"/>
  <c r="L2" i="164"/>
  <c r="K2" i="164"/>
  <c r="J2" i="164"/>
  <c r="I2" i="164"/>
  <c r="H2" i="164"/>
  <c r="G2" i="164"/>
  <c r="F2" i="164"/>
  <c r="E2" i="164"/>
  <c r="D2" i="164"/>
  <c r="C2" i="164"/>
  <c r="B2" i="164"/>
  <c r="A2" i="164"/>
  <c r="A30" i="164"/>
  <c r="D30" i="164" s="1"/>
  <c r="E30" i="164" s="1"/>
  <c r="A29" i="164"/>
  <c r="D29" i="164" s="1"/>
  <c r="E29" i="164" s="1"/>
  <c r="A28" i="164"/>
  <c r="D28" i="164" s="1"/>
  <c r="E28" i="164" s="1"/>
  <c r="A27" i="164"/>
  <c r="D27" i="164" s="1"/>
  <c r="E27" i="164" s="1"/>
  <c r="A26" i="164"/>
  <c r="D26" i="164" s="1"/>
  <c r="E26" i="164" s="1"/>
  <c r="D15" i="164"/>
  <c r="D13" i="164"/>
  <c r="D11" i="164"/>
  <c r="D9" i="164"/>
  <c r="A7" i="164"/>
  <c r="D7" i="164" s="1"/>
  <c r="A8" i="164"/>
  <c r="A9" i="164"/>
  <c r="A10" i="164"/>
  <c r="D10" i="164" s="1"/>
  <c r="A11" i="164"/>
  <c r="A12" i="164"/>
  <c r="A13" i="164"/>
  <c r="A14" i="164"/>
  <c r="D14" i="164" s="1"/>
  <c r="A15" i="164"/>
  <c r="A16" i="164"/>
  <c r="A17" i="164"/>
  <c r="A18" i="164"/>
  <c r="A19" i="164"/>
  <c r="A20" i="164"/>
  <c r="D20" i="164" s="1"/>
  <c r="E20" i="164" s="1"/>
  <c r="A21" i="164"/>
  <c r="A22" i="164"/>
  <c r="D22" i="164" s="1"/>
  <c r="E22" i="164" s="1"/>
  <c r="A23" i="164"/>
  <c r="D23" i="164" s="1"/>
  <c r="A24" i="164"/>
  <c r="D24" i="164" s="1"/>
  <c r="E24" i="164" s="1"/>
  <c r="A25" i="164"/>
  <c r="D25" i="164" s="1"/>
  <c r="E25" i="164" s="1"/>
  <c r="A6" i="164"/>
  <c r="D6" i="164" s="1"/>
  <c r="D19" i="164"/>
  <c r="E19" i="164" s="1"/>
  <c r="D21" i="164"/>
  <c r="E21" i="164" s="1"/>
  <c r="D69" i="1"/>
  <c r="E69" i="1"/>
  <c r="F69" i="1"/>
  <c r="G69" i="1"/>
  <c r="H69" i="1"/>
  <c r="I69" i="1"/>
  <c r="J69" i="1"/>
  <c r="K69" i="1"/>
  <c r="L69" i="1"/>
  <c r="M69" i="1"/>
  <c r="N69" i="1"/>
  <c r="O69" i="1"/>
  <c r="P69" i="1"/>
  <c r="Q69" i="1"/>
  <c r="R69" i="1"/>
  <c r="S69" i="1"/>
  <c r="T69" i="1"/>
  <c r="U69" i="1"/>
  <c r="D70" i="1"/>
  <c r="E70" i="1"/>
  <c r="F70" i="1"/>
  <c r="G70" i="1"/>
  <c r="H70" i="1"/>
  <c r="I70" i="1"/>
  <c r="J70" i="1"/>
  <c r="K70" i="1"/>
  <c r="L70" i="1"/>
  <c r="M70" i="1"/>
  <c r="N70" i="1"/>
  <c r="O70" i="1"/>
  <c r="P70" i="1"/>
  <c r="Q70" i="1"/>
  <c r="R70" i="1"/>
  <c r="S70" i="1"/>
  <c r="T70" i="1"/>
  <c r="U70" i="1"/>
  <c r="C69" i="1"/>
  <c r="C70" i="1"/>
  <c r="A11" i="339"/>
  <c r="D11" i="339" s="1"/>
  <c r="E11" i="339" s="1"/>
  <c r="S3" i="339" s="1"/>
  <c r="D10" i="339"/>
  <c r="E10" i="339" s="1"/>
  <c r="R3" i="339" s="1"/>
  <c r="A10" i="339"/>
  <c r="A9" i="339"/>
  <c r="D9" i="339" s="1"/>
  <c r="E9" i="339" s="1"/>
  <c r="Q3" i="339" s="1"/>
  <c r="D8" i="339"/>
  <c r="E8" i="339" s="1"/>
  <c r="N3" i="339" s="1"/>
  <c r="A8" i="339"/>
  <c r="A7" i="339"/>
  <c r="D7" i="339" s="1"/>
  <c r="E7" i="339" s="1"/>
  <c r="M3" i="339" s="1"/>
  <c r="D6" i="339"/>
  <c r="E6" i="339" s="1"/>
  <c r="L3" i="339" s="1"/>
  <c r="A6" i="339"/>
  <c r="S2" i="339"/>
  <c r="R2" i="339"/>
  <c r="Q2" i="339"/>
  <c r="N2" i="339"/>
  <c r="M2" i="339"/>
  <c r="L2" i="339"/>
  <c r="S3" i="163"/>
  <c r="R3" i="163"/>
  <c r="Q3" i="163"/>
  <c r="N3" i="163"/>
  <c r="M3" i="163"/>
  <c r="L3" i="163"/>
  <c r="S2" i="163"/>
  <c r="R2" i="163"/>
  <c r="Q2" i="163"/>
  <c r="N2" i="163"/>
  <c r="M2" i="163"/>
  <c r="L2" i="163"/>
  <c r="A11" i="163"/>
  <c r="A10" i="163"/>
  <c r="D10" i="163" s="1"/>
  <c r="A9" i="163"/>
  <c r="A7" i="163"/>
  <c r="A8" i="163"/>
  <c r="A6" i="163"/>
  <c r="D68" i="1"/>
  <c r="E68" i="1"/>
  <c r="F68" i="1"/>
  <c r="G68" i="1"/>
  <c r="H68" i="1"/>
  <c r="I68" i="1"/>
  <c r="J68" i="1"/>
  <c r="K68" i="1"/>
  <c r="L68" i="1"/>
  <c r="M68" i="1"/>
  <c r="N68" i="1"/>
  <c r="O68" i="1"/>
  <c r="P68" i="1"/>
  <c r="Q68" i="1"/>
  <c r="R68" i="1"/>
  <c r="S68" i="1"/>
  <c r="T68" i="1"/>
  <c r="U68" i="1"/>
  <c r="C68" i="1"/>
  <c r="S3" i="162"/>
  <c r="R3" i="162"/>
  <c r="Q3" i="162"/>
  <c r="Q2" i="162"/>
  <c r="P3" i="162"/>
  <c r="O3" i="162"/>
  <c r="N3" i="162"/>
  <c r="M3" i="162"/>
  <c r="L3" i="162"/>
  <c r="K3" i="162"/>
  <c r="J3" i="162"/>
  <c r="I3" i="162"/>
  <c r="H3" i="162"/>
  <c r="S2" i="162"/>
  <c r="R2" i="162"/>
  <c r="P2" i="162"/>
  <c r="O2" i="162"/>
  <c r="N2" i="162"/>
  <c r="M2" i="162"/>
  <c r="L2" i="162"/>
  <c r="K2" i="162"/>
  <c r="J2" i="162"/>
  <c r="I2" i="162"/>
  <c r="H2" i="162"/>
  <c r="A20" i="162"/>
  <c r="D20" i="162" s="1"/>
  <c r="E20" i="162" s="1"/>
  <c r="A19" i="162"/>
  <c r="A18" i="162"/>
  <c r="A17" i="162"/>
  <c r="A16" i="162"/>
  <c r="A15" i="162"/>
  <c r="D15" i="162" s="1"/>
  <c r="A14" i="162"/>
  <c r="A13" i="162"/>
  <c r="D13" i="162" s="1"/>
  <c r="A7" i="162"/>
  <c r="A8" i="162"/>
  <c r="A9" i="162"/>
  <c r="A10" i="162"/>
  <c r="A11" i="162"/>
  <c r="A12" i="162"/>
  <c r="A6" i="162"/>
  <c r="D67" i="1"/>
  <c r="E67" i="1"/>
  <c r="F67" i="1"/>
  <c r="G67" i="1"/>
  <c r="H67" i="1"/>
  <c r="I67" i="1"/>
  <c r="J67" i="1"/>
  <c r="K67" i="1"/>
  <c r="L67" i="1"/>
  <c r="M67" i="1"/>
  <c r="N67" i="1"/>
  <c r="O67" i="1"/>
  <c r="P67" i="1"/>
  <c r="Q67" i="1"/>
  <c r="R67" i="1"/>
  <c r="S67" i="1"/>
  <c r="T67" i="1"/>
  <c r="U67" i="1"/>
  <c r="C67" i="1"/>
  <c r="L3" i="161"/>
  <c r="I3" i="161"/>
  <c r="H3" i="161"/>
  <c r="F3" i="161"/>
  <c r="L2" i="161"/>
  <c r="I2" i="161"/>
  <c r="H2" i="161"/>
  <c r="F2" i="161"/>
  <c r="D6" i="161"/>
  <c r="E6" i="161" s="1"/>
  <c r="A6" i="161"/>
  <c r="A8" i="161"/>
  <c r="A9" i="161"/>
  <c r="A10" i="161"/>
  <c r="A11" i="161"/>
  <c r="A7" i="161"/>
  <c r="E38" i="168" l="1"/>
  <c r="E35" i="168"/>
  <c r="E34" i="168"/>
  <c r="E32" i="168"/>
  <c r="E25" i="168"/>
  <c r="E14" i="166"/>
  <c r="K3" i="340"/>
  <c r="E23" i="164"/>
  <c r="D66" i="1"/>
  <c r="E66" i="1"/>
  <c r="F66" i="1"/>
  <c r="G66" i="1"/>
  <c r="H66" i="1"/>
  <c r="I66" i="1"/>
  <c r="J66" i="1"/>
  <c r="K66" i="1"/>
  <c r="L66" i="1"/>
  <c r="M66" i="1"/>
  <c r="N66" i="1"/>
  <c r="O66" i="1"/>
  <c r="P66" i="1"/>
  <c r="Q66" i="1"/>
  <c r="R66" i="1"/>
  <c r="S66" i="1"/>
  <c r="T66" i="1"/>
  <c r="U66" i="1"/>
  <c r="C66" i="1"/>
  <c r="R3" i="160"/>
  <c r="Q3" i="160"/>
  <c r="P3" i="160"/>
  <c r="O3" i="160"/>
  <c r="N3" i="160"/>
  <c r="M3" i="160"/>
  <c r="R2" i="160"/>
  <c r="Q2" i="160"/>
  <c r="O2" i="160"/>
  <c r="N2" i="160"/>
  <c r="M2" i="160"/>
  <c r="A12" i="160"/>
  <c r="A11" i="160"/>
  <c r="D10" i="160"/>
  <c r="A9" i="160"/>
  <c r="A7" i="160"/>
  <c r="A8" i="160"/>
  <c r="A10" i="160"/>
  <c r="A6" i="160"/>
  <c r="D6" i="160" s="1"/>
  <c r="D65" i="1"/>
  <c r="E65" i="1"/>
  <c r="F65" i="1"/>
  <c r="G65" i="1"/>
  <c r="H65" i="1"/>
  <c r="I65" i="1"/>
  <c r="J65" i="1"/>
  <c r="K65" i="1"/>
  <c r="L65" i="1"/>
  <c r="M65" i="1"/>
  <c r="N65" i="1"/>
  <c r="O65" i="1"/>
  <c r="P65" i="1"/>
  <c r="Q65" i="1"/>
  <c r="R65" i="1"/>
  <c r="S65" i="1"/>
  <c r="T65" i="1"/>
  <c r="U65" i="1"/>
  <c r="C65" i="1"/>
  <c r="S3" i="159"/>
  <c r="R3" i="159"/>
  <c r="Q3" i="159"/>
  <c r="P3" i="159"/>
  <c r="M3" i="159"/>
  <c r="L3" i="159"/>
  <c r="I3" i="159"/>
  <c r="H3" i="159"/>
  <c r="G3" i="159"/>
  <c r="S2" i="159"/>
  <c r="R2" i="159"/>
  <c r="Q2" i="159"/>
  <c r="P2" i="159"/>
  <c r="M2" i="159"/>
  <c r="L2" i="159"/>
  <c r="H2" i="159"/>
  <c r="G2" i="159"/>
  <c r="A13" i="159"/>
  <c r="A12" i="159"/>
  <c r="A11" i="159"/>
  <c r="A10" i="159"/>
  <c r="A7" i="159"/>
  <c r="A8" i="159"/>
  <c r="D8" i="159" s="1"/>
  <c r="A9" i="159"/>
  <c r="D9" i="159" s="1"/>
  <c r="A6" i="159"/>
  <c r="E64" i="1"/>
  <c r="F64" i="1"/>
  <c r="G64" i="1"/>
  <c r="H64" i="1"/>
  <c r="I64" i="1"/>
  <c r="J64" i="1"/>
  <c r="K64" i="1"/>
  <c r="L64" i="1"/>
  <c r="M64" i="1"/>
  <c r="N64" i="1"/>
  <c r="O64" i="1"/>
  <c r="P64" i="1"/>
  <c r="Q64" i="1"/>
  <c r="R64" i="1"/>
  <c r="S64" i="1"/>
  <c r="T64" i="1"/>
  <c r="U64" i="1"/>
  <c r="C64" i="1"/>
  <c r="D64" i="1"/>
  <c r="P3" i="158"/>
  <c r="O3" i="158"/>
  <c r="P2" i="158"/>
  <c r="O2" i="158"/>
  <c r="A7" i="158"/>
  <c r="A6" i="158"/>
  <c r="D63" i="1" l="1"/>
  <c r="E63" i="1"/>
  <c r="F63" i="1"/>
  <c r="G63" i="1"/>
  <c r="H63" i="1"/>
  <c r="I63" i="1"/>
  <c r="J63" i="1"/>
  <c r="K63" i="1"/>
  <c r="L63" i="1"/>
  <c r="M63" i="1"/>
  <c r="N63" i="1"/>
  <c r="O63" i="1"/>
  <c r="P63" i="1"/>
  <c r="Q63" i="1"/>
  <c r="R63" i="1"/>
  <c r="S63" i="1"/>
  <c r="T63" i="1"/>
  <c r="U63" i="1"/>
  <c r="C63" i="1"/>
  <c r="S3" i="156"/>
  <c r="R3" i="156"/>
  <c r="Q3" i="156"/>
  <c r="P3" i="156"/>
  <c r="O3" i="156"/>
  <c r="N3" i="156"/>
  <c r="M3" i="156"/>
  <c r="L3" i="156"/>
  <c r="K3" i="156"/>
  <c r="J3" i="156"/>
  <c r="I3" i="156"/>
  <c r="S2" i="156"/>
  <c r="R2" i="156"/>
  <c r="Q2" i="156"/>
  <c r="P2" i="156"/>
  <c r="O2" i="156"/>
  <c r="N2" i="156"/>
  <c r="M2" i="156"/>
  <c r="L2" i="156"/>
  <c r="K2" i="156"/>
  <c r="J2" i="156"/>
  <c r="I2" i="156"/>
  <c r="A17" i="156"/>
  <c r="A15" i="156"/>
  <c r="D15" i="156" s="1"/>
  <c r="A14" i="156"/>
  <c r="A16" i="156"/>
  <c r="A13" i="156"/>
  <c r="A12" i="156"/>
  <c r="D12" i="156" s="1"/>
  <c r="D7" i="156"/>
  <c r="A7" i="156"/>
  <c r="A8" i="156"/>
  <c r="D8" i="156" s="1"/>
  <c r="A9" i="156"/>
  <c r="A10" i="156"/>
  <c r="A11" i="156"/>
  <c r="D11" i="156" s="1"/>
  <c r="A6" i="156"/>
  <c r="D62" i="1"/>
  <c r="E62" i="1"/>
  <c r="F62" i="1"/>
  <c r="G62" i="1"/>
  <c r="H62" i="1"/>
  <c r="I62" i="1"/>
  <c r="J62" i="1"/>
  <c r="K62" i="1"/>
  <c r="L62" i="1"/>
  <c r="M62" i="1"/>
  <c r="N62" i="1"/>
  <c r="O62" i="1"/>
  <c r="P62" i="1"/>
  <c r="Q62" i="1"/>
  <c r="R62" i="1"/>
  <c r="S62" i="1"/>
  <c r="T62" i="1"/>
  <c r="U62" i="1"/>
  <c r="C62" i="1"/>
  <c r="S3" i="155"/>
  <c r="R3" i="155"/>
  <c r="Q3" i="155"/>
  <c r="P3" i="155"/>
  <c r="S2" i="155"/>
  <c r="R2" i="155"/>
  <c r="Q2" i="155"/>
  <c r="P2" i="155"/>
  <c r="A13" i="155"/>
  <c r="A12" i="155"/>
  <c r="A11" i="155"/>
  <c r="A10" i="155"/>
  <c r="A9" i="155"/>
  <c r="D8" i="155"/>
  <c r="A8" i="155"/>
  <c r="A7" i="155"/>
  <c r="A6" i="155"/>
  <c r="D61" i="1"/>
  <c r="E61" i="1"/>
  <c r="F61" i="1"/>
  <c r="G61" i="1"/>
  <c r="H61" i="1"/>
  <c r="I61" i="1"/>
  <c r="J61" i="1"/>
  <c r="K61" i="1"/>
  <c r="L61" i="1"/>
  <c r="M61" i="1"/>
  <c r="N61" i="1"/>
  <c r="O61" i="1"/>
  <c r="P61" i="1"/>
  <c r="Q61" i="1"/>
  <c r="R61" i="1"/>
  <c r="S61" i="1"/>
  <c r="T61" i="1"/>
  <c r="U61" i="1"/>
  <c r="C61" i="1"/>
  <c r="S3" i="154"/>
  <c r="R3" i="154"/>
  <c r="Q3" i="154"/>
  <c r="P3" i="154"/>
  <c r="O3" i="154"/>
  <c r="N3" i="154"/>
  <c r="M3" i="154"/>
  <c r="L3" i="154"/>
  <c r="K3" i="154"/>
  <c r="J3" i="154"/>
  <c r="I3" i="154"/>
  <c r="H3" i="154"/>
  <c r="G3" i="154"/>
  <c r="F3" i="154"/>
  <c r="E3" i="154"/>
  <c r="D3" i="154"/>
  <c r="S2" i="154"/>
  <c r="R2" i="154"/>
  <c r="Q2" i="154"/>
  <c r="P2" i="154"/>
  <c r="O2" i="154"/>
  <c r="N2" i="154"/>
  <c r="M2" i="154"/>
  <c r="L2" i="154"/>
  <c r="K2" i="154"/>
  <c r="J2" i="154"/>
  <c r="I2" i="154"/>
  <c r="H2" i="154"/>
  <c r="G2" i="154"/>
  <c r="F2" i="154"/>
  <c r="E2" i="154"/>
  <c r="D2" i="154"/>
  <c r="D15" i="154"/>
  <c r="E15" i="154" s="1"/>
  <c r="A15" i="154"/>
  <c r="D34" i="154"/>
  <c r="A35" i="154"/>
  <c r="D35" i="154" s="1"/>
  <c r="E35" i="154" s="1"/>
  <c r="C34" i="154"/>
  <c r="A34" i="154"/>
  <c r="A33" i="154"/>
  <c r="D33" i="154" s="1"/>
  <c r="A32" i="154"/>
  <c r="D32" i="154" s="1"/>
  <c r="E32" i="154" s="1"/>
  <c r="A31" i="154"/>
  <c r="D31" i="154" s="1"/>
  <c r="E31" i="154" s="1"/>
  <c r="D30" i="154"/>
  <c r="A30" i="154"/>
  <c r="A29" i="154"/>
  <c r="D29" i="154" s="1"/>
  <c r="E29" i="154" s="1"/>
  <c r="A28" i="154"/>
  <c r="D28" i="154" s="1"/>
  <c r="E28" i="154" s="1"/>
  <c r="A27" i="154"/>
  <c r="D27" i="154" s="1"/>
  <c r="A26" i="154"/>
  <c r="D26" i="154" s="1"/>
  <c r="E26" i="154" s="1"/>
  <c r="A25" i="154"/>
  <c r="D25" i="154" s="1"/>
  <c r="E25" i="154" s="1"/>
  <c r="A24" i="154"/>
  <c r="D24" i="154" s="1"/>
  <c r="E24" i="154" s="1"/>
  <c r="D23" i="154"/>
  <c r="E23" i="154" s="1"/>
  <c r="A23" i="154"/>
  <c r="A22" i="154"/>
  <c r="D22" i="154" s="1"/>
  <c r="E22" i="154" s="1"/>
  <c r="A21" i="154"/>
  <c r="A7" i="154"/>
  <c r="A8" i="154"/>
  <c r="A9" i="154"/>
  <c r="D9" i="154" s="1"/>
  <c r="A10" i="154"/>
  <c r="A11" i="154"/>
  <c r="A12" i="154"/>
  <c r="A13" i="154"/>
  <c r="D13" i="154" s="1"/>
  <c r="A14" i="154"/>
  <c r="A16" i="154"/>
  <c r="A17" i="154"/>
  <c r="A18" i="154"/>
  <c r="A19" i="154"/>
  <c r="A20" i="154"/>
  <c r="D20" i="154" s="1"/>
  <c r="A6" i="154"/>
  <c r="D6" i="154" s="1"/>
  <c r="C6" i="154"/>
  <c r="D21" i="154"/>
  <c r="E21" i="154" s="1"/>
  <c r="D60" i="1"/>
  <c r="E60" i="1"/>
  <c r="F60" i="1"/>
  <c r="G60" i="1"/>
  <c r="H60" i="1"/>
  <c r="I60" i="1"/>
  <c r="J60" i="1"/>
  <c r="K60" i="1"/>
  <c r="L60" i="1"/>
  <c r="M60" i="1"/>
  <c r="N60" i="1"/>
  <c r="O60" i="1"/>
  <c r="P60" i="1"/>
  <c r="Q60" i="1"/>
  <c r="R60" i="1"/>
  <c r="S60" i="1"/>
  <c r="T60" i="1"/>
  <c r="U60" i="1"/>
  <c r="C60" i="1"/>
  <c r="S3" i="153"/>
  <c r="R3" i="153"/>
  <c r="Q3" i="153"/>
  <c r="P3" i="153"/>
  <c r="O3" i="153"/>
  <c r="N3" i="153"/>
  <c r="M3" i="153"/>
  <c r="L3" i="153"/>
  <c r="K3" i="153"/>
  <c r="J3" i="153"/>
  <c r="I3" i="153"/>
  <c r="H3" i="153"/>
  <c r="G3" i="153"/>
  <c r="F3" i="153"/>
  <c r="E3" i="153"/>
  <c r="D3" i="153"/>
  <c r="C3" i="153"/>
  <c r="S2" i="153"/>
  <c r="R2" i="153"/>
  <c r="Q2" i="153"/>
  <c r="P2" i="153"/>
  <c r="O2" i="153"/>
  <c r="N2" i="153"/>
  <c r="M2" i="153"/>
  <c r="L2" i="153"/>
  <c r="K2" i="153"/>
  <c r="J2" i="153"/>
  <c r="I2" i="153"/>
  <c r="H2" i="153"/>
  <c r="G2" i="153"/>
  <c r="F2" i="153"/>
  <c r="E2" i="153"/>
  <c r="D2" i="153"/>
  <c r="C2" i="153"/>
  <c r="D37" i="153"/>
  <c r="D36" i="153"/>
  <c r="A37" i="153"/>
  <c r="A36" i="153"/>
  <c r="A35" i="153"/>
  <c r="D35" i="153" s="1"/>
  <c r="E35" i="153" s="1"/>
  <c r="A34" i="153"/>
  <c r="D34" i="153" s="1"/>
  <c r="E34" i="153" s="1"/>
  <c r="A33" i="153"/>
  <c r="D33" i="153" s="1"/>
  <c r="E33" i="153" s="1"/>
  <c r="A32" i="153"/>
  <c r="D32" i="153" s="1"/>
  <c r="E32" i="153" s="1"/>
  <c r="A31" i="153"/>
  <c r="D31" i="153" s="1"/>
  <c r="E31" i="153" s="1"/>
  <c r="A30" i="153"/>
  <c r="D30" i="153" s="1"/>
  <c r="E30" i="153" s="1"/>
  <c r="A29" i="153"/>
  <c r="A28" i="153"/>
  <c r="D28" i="153" s="1"/>
  <c r="E28" i="153" s="1"/>
  <c r="D29" i="153"/>
  <c r="E29" i="153" s="1"/>
  <c r="A25" i="153"/>
  <c r="D25" i="153" s="1"/>
  <c r="A26" i="153"/>
  <c r="A27" i="153"/>
  <c r="D27" i="153" s="1"/>
  <c r="A24" i="153"/>
  <c r="A22" i="153"/>
  <c r="D22" i="153" s="1"/>
  <c r="E22" i="153" s="1"/>
  <c r="A23" i="153"/>
  <c r="D23" i="153" s="1"/>
  <c r="E23" i="153" s="1"/>
  <c r="A19" i="153"/>
  <c r="D19" i="153" s="1"/>
  <c r="E19" i="153" s="1"/>
  <c r="A20" i="153"/>
  <c r="D20" i="153" s="1"/>
  <c r="A21" i="153"/>
  <c r="C13" i="153"/>
  <c r="A15" i="153"/>
  <c r="D15" i="153" s="1"/>
  <c r="A16" i="153"/>
  <c r="D16" i="153" s="1"/>
  <c r="E16" i="153" s="1"/>
  <c r="A17" i="153"/>
  <c r="A18" i="153"/>
  <c r="D18" i="153" s="1"/>
  <c r="A12" i="153"/>
  <c r="A13" i="153"/>
  <c r="D13" i="153" s="1"/>
  <c r="A14" i="153"/>
  <c r="D8" i="153"/>
  <c r="D17" i="153"/>
  <c r="E17" i="153" s="1"/>
  <c r="D21" i="153"/>
  <c r="E21" i="153" s="1"/>
  <c r="D24" i="153"/>
  <c r="E24" i="153" s="1"/>
  <c r="D26" i="153"/>
  <c r="E26" i="153" s="1"/>
  <c r="A7" i="153"/>
  <c r="A8" i="153"/>
  <c r="A9" i="153"/>
  <c r="D9" i="153" s="1"/>
  <c r="A10" i="153"/>
  <c r="D10" i="153" s="1"/>
  <c r="A11" i="153"/>
  <c r="D11" i="153" s="1"/>
  <c r="A6" i="153"/>
  <c r="D58" i="1"/>
  <c r="E58" i="1"/>
  <c r="F58" i="1"/>
  <c r="G58" i="1"/>
  <c r="H58" i="1"/>
  <c r="I58" i="1"/>
  <c r="J58" i="1"/>
  <c r="K58" i="1"/>
  <c r="L58" i="1"/>
  <c r="M58" i="1"/>
  <c r="N58" i="1"/>
  <c r="O58" i="1"/>
  <c r="P58" i="1"/>
  <c r="Q58" i="1"/>
  <c r="R58" i="1"/>
  <c r="S58" i="1"/>
  <c r="T58" i="1"/>
  <c r="U58" i="1"/>
  <c r="D59" i="1"/>
  <c r="E59" i="1"/>
  <c r="F59" i="1"/>
  <c r="G59" i="1"/>
  <c r="H59" i="1"/>
  <c r="I59" i="1"/>
  <c r="J59" i="1"/>
  <c r="K59" i="1"/>
  <c r="L59" i="1"/>
  <c r="M59" i="1"/>
  <c r="N59" i="1"/>
  <c r="O59" i="1"/>
  <c r="P59" i="1"/>
  <c r="Q59" i="1"/>
  <c r="R59" i="1"/>
  <c r="S59" i="1"/>
  <c r="T59" i="1"/>
  <c r="U59" i="1"/>
  <c r="C58" i="1"/>
  <c r="C59" i="1"/>
  <c r="C6" i="338"/>
  <c r="A2" i="338" s="1"/>
  <c r="A22" i="338"/>
  <c r="D22" i="338" s="1"/>
  <c r="E22" i="338" s="1"/>
  <c r="Q3" i="338" s="1"/>
  <c r="D21" i="338"/>
  <c r="E21" i="338" s="1"/>
  <c r="P3" i="338" s="1"/>
  <c r="A21" i="338"/>
  <c r="A20" i="338"/>
  <c r="D20" i="338" s="1"/>
  <c r="E20" i="338" s="1"/>
  <c r="O3" i="338" s="1"/>
  <c r="D19" i="338"/>
  <c r="E19" i="338" s="1"/>
  <c r="N3" i="338" s="1"/>
  <c r="A19" i="338"/>
  <c r="A18" i="338"/>
  <c r="D18" i="338" s="1"/>
  <c r="E18" i="338" s="1"/>
  <c r="M3" i="338" s="1"/>
  <c r="D17" i="338"/>
  <c r="E17" i="338" s="1"/>
  <c r="L3" i="338" s="1"/>
  <c r="A17" i="338"/>
  <c r="A16" i="338"/>
  <c r="D16" i="338" s="1"/>
  <c r="E16" i="338" s="1"/>
  <c r="K3" i="338" s="1"/>
  <c r="D15" i="338"/>
  <c r="E15" i="338" s="1"/>
  <c r="J3" i="338" s="1"/>
  <c r="A15" i="338"/>
  <c r="A14" i="338"/>
  <c r="D14" i="338" s="1"/>
  <c r="E14" i="338" s="1"/>
  <c r="I3" i="338" s="1"/>
  <c r="D13" i="338"/>
  <c r="E13" i="338" s="1"/>
  <c r="H3" i="338" s="1"/>
  <c r="A13" i="338"/>
  <c r="A12" i="338"/>
  <c r="D12" i="338" s="1"/>
  <c r="E12" i="338" s="1"/>
  <c r="G3" i="338" s="1"/>
  <c r="D11" i="338"/>
  <c r="E11" i="338" s="1"/>
  <c r="F3" i="338" s="1"/>
  <c r="A11" i="338"/>
  <c r="A10" i="338"/>
  <c r="D10" i="338" s="1"/>
  <c r="E10" i="338" s="1"/>
  <c r="E3" i="338" s="1"/>
  <c r="D9" i="338"/>
  <c r="E9" i="338" s="1"/>
  <c r="D3" i="338" s="1"/>
  <c r="A9" i="338"/>
  <c r="A8" i="338"/>
  <c r="D8" i="338" s="1"/>
  <c r="E8" i="338" s="1"/>
  <c r="C3" i="338" s="1"/>
  <c r="D7" i="338"/>
  <c r="E7" i="338" s="1"/>
  <c r="B3" i="338" s="1"/>
  <c r="A7" i="338"/>
  <c r="A6" i="338"/>
  <c r="D6" i="338" s="1"/>
  <c r="Q2" i="338"/>
  <c r="P2" i="338"/>
  <c r="O2" i="338"/>
  <c r="N2" i="338"/>
  <c r="M2" i="338"/>
  <c r="L2" i="338"/>
  <c r="K2" i="338"/>
  <c r="J2" i="338"/>
  <c r="I2" i="338"/>
  <c r="H2" i="338"/>
  <c r="G2" i="338"/>
  <c r="F2" i="338"/>
  <c r="E2" i="338"/>
  <c r="D2" i="338"/>
  <c r="C2" i="338"/>
  <c r="B2" i="338"/>
  <c r="Q3" i="152"/>
  <c r="P3" i="152"/>
  <c r="O3" i="152"/>
  <c r="N3" i="152"/>
  <c r="M3" i="152"/>
  <c r="L3" i="152"/>
  <c r="K3" i="152"/>
  <c r="J3" i="152"/>
  <c r="I3" i="152"/>
  <c r="H3" i="152"/>
  <c r="G3" i="152"/>
  <c r="F3" i="152"/>
  <c r="E3" i="152"/>
  <c r="D3" i="152"/>
  <c r="C3" i="152"/>
  <c r="B3" i="152"/>
  <c r="A3" i="152"/>
  <c r="Q2" i="152"/>
  <c r="P2" i="152"/>
  <c r="O2" i="152"/>
  <c r="N2" i="152"/>
  <c r="M2" i="152"/>
  <c r="L2" i="152"/>
  <c r="K2" i="152"/>
  <c r="J2" i="152"/>
  <c r="I2" i="152"/>
  <c r="H2" i="152"/>
  <c r="G2" i="152"/>
  <c r="F2" i="152"/>
  <c r="E2" i="152"/>
  <c r="D2" i="152"/>
  <c r="C2" i="152"/>
  <c r="B2" i="152"/>
  <c r="A2" i="152"/>
  <c r="D6" i="152"/>
  <c r="E6" i="152" s="1"/>
  <c r="A6" i="152"/>
  <c r="A22" i="152"/>
  <c r="D22" i="152" s="1"/>
  <c r="E22" i="152" s="1"/>
  <c r="A21" i="152"/>
  <c r="D21" i="152" s="1"/>
  <c r="E21" i="152" s="1"/>
  <c r="A20" i="152"/>
  <c r="D20" i="152" s="1"/>
  <c r="E20" i="152" s="1"/>
  <c r="A18" i="152"/>
  <c r="D18" i="152" s="1"/>
  <c r="E18" i="152" s="1"/>
  <c r="A19" i="152"/>
  <c r="D19" i="152" s="1"/>
  <c r="E19" i="152" s="1"/>
  <c r="A14" i="152"/>
  <c r="A15" i="152"/>
  <c r="A16" i="152"/>
  <c r="A17" i="152"/>
  <c r="A8" i="152"/>
  <c r="A9" i="152"/>
  <c r="A10" i="152"/>
  <c r="A11" i="152"/>
  <c r="A12" i="152"/>
  <c r="A13" i="152"/>
  <c r="A7" i="152"/>
  <c r="D57" i="1"/>
  <c r="E57" i="1"/>
  <c r="F57" i="1"/>
  <c r="G57" i="1"/>
  <c r="H57" i="1"/>
  <c r="I57" i="1"/>
  <c r="J57" i="1"/>
  <c r="K57" i="1"/>
  <c r="L57" i="1"/>
  <c r="M57" i="1"/>
  <c r="N57" i="1"/>
  <c r="O57" i="1"/>
  <c r="P57" i="1"/>
  <c r="Q57" i="1"/>
  <c r="R57" i="1"/>
  <c r="S57" i="1"/>
  <c r="T57" i="1"/>
  <c r="U57" i="1"/>
  <c r="C57" i="1"/>
  <c r="S3" i="151"/>
  <c r="R3" i="151"/>
  <c r="Q3" i="151"/>
  <c r="P3" i="151"/>
  <c r="O3" i="151"/>
  <c r="N3" i="151"/>
  <c r="M3" i="151"/>
  <c r="L3" i="151"/>
  <c r="K3" i="151"/>
  <c r="J3" i="151"/>
  <c r="I3" i="151"/>
  <c r="H3" i="151"/>
  <c r="G3" i="151"/>
  <c r="F3" i="151"/>
  <c r="E3" i="151"/>
  <c r="D3" i="151"/>
  <c r="B3" i="151"/>
  <c r="S2" i="151"/>
  <c r="R2" i="151"/>
  <c r="Q2" i="151"/>
  <c r="P2" i="151"/>
  <c r="O2" i="151"/>
  <c r="N2" i="151"/>
  <c r="M2" i="151"/>
  <c r="L2" i="151"/>
  <c r="K2" i="151"/>
  <c r="J2" i="151"/>
  <c r="I2" i="151"/>
  <c r="H2" i="151"/>
  <c r="G2" i="151"/>
  <c r="F2" i="151"/>
  <c r="E2" i="151"/>
  <c r="D2" i="151"/>
  <c r="B2" i="151"/>
  <c r="A28" i="151"/>
  <c r="D28" i="151" s="1"/>
  <c r="E28" i="151" s="1"/>
  <c r="A27" i="151"/>
  <c r="D27" i="151" s="1"/>
  <c r="E27" i="151" s="1"/>
  <c r="A26" i="151"/>
  <c r="D26" i="151" s="1"/>
  <c r="E26" i="151" s="1"/>
  <c r="A25" i="151"/>
  <c r="A24" i="151"/>
  <c r="A23" i="151"/>
  <c r="A22" i="151"/>
  <c r="D22" i="151" s="1"/>
  <c r="E34" i="154" l="1"/>
  <c r="E33" i="154"/>
  <c r="E30" i="154"/>
  <c r="E27" i="154"/>
  <c r="E37" i="153"/>
  <c r="E36" i="153"/>
  <c r="E27" i="153"/>
  <c r="E25" i="153"/>
  <c r="E20" i="153"/>
  <c r="E18" i="153"/>
  <c r="E6" i="338"/>
  <c r="A3" i="338" s="1"/>
  <c r="A21" i="151"/>
  <c r="D21" i="151" s="1"/>
  <c r="E21" i="151" s="1"/>
  <c r="A20" i="151"/>
  <c r="D20" i="151" s="1"/>
  <c r="E20" i="151" s="1"/>
  <c r="A19" i="151"/>
  <c r="A18" i="151"/>
  <c r="D24" i="151"/>
  <c r="E24" i="151" s="1"/>
  <c r="D25" i="151"/>
  <c r="E25" i="151" s="1"/>
  <c r="A14" i="151"/>
  <c r="A15" i="151"/>
  <c r="D15" i="151" s="1"/>
  <c r="A16" i="151"/>
  <c r="D16" i="151" s="1"/>
  <c r="A17" i="151"/>
  <c r="D9" i="151"/>
  <c r="D7" i="151"/>
  <c r="A10" i="151"/>
  <c r="A11" i="151"/>
  <c r="D11" i="151" s="1"/>
  <c r="A12" i="151"/>
  <c r="A13" i="151"/>
  <c r="E22" i="151"/>
  <c r="D23" i="151"/>
  <c r="E23" i="151" s="1"/>
  <c r="A7" i="151"/>
  <c r="A8" i="151"/>
  <c r="D8" i="151" s="1"/>
  <c r="A9" i="151"/>
  <c r="A6" i="151"/>
  <c r="D56" i="1" l="1"/>
  <c r="E56" i="1"/>
  <c r="F56" i="1"/>
  <c r="G56" i="1"/>
  <c r="H56" i="1"/>
  <c r="I56" i="1"/>
  <c r="J56" i="1"/>
  <c r="K56" i="1"/>
  <c r="L56" i="1"/>
  <c r="M56" i="1"/>
  <c r="N56" i="1"/>
  <c r="O56" i="1"/>
  <c r="P56" i="1"/>
  <c r="Q56" i="1"/>
  <c r="R56" i="1"/>
  <c r="S56" i="1"/>
  <c r="T56" i="1"/>
  <c r="U56" i="1"/>
  <c r="C56" i="1"/>
  <c r="Q3" i="150"/>
  <c r="O3" i="150"/>
  <c r="S2" i="150"/>
  <c r="Q2" i="150"/>
  <c r="O2" i="150"/>
  <c r="D8" i="150"/>
  <c r="A8" i="150"/>
  <c r="A7" i="150"/>
  <c r="A6" i="150"/>
  <c r="U55" i="1"/>
  <c r="D55" i="1"/>
  <c r="E55" i="1"/>
  <c r="F55" i="1"/>
  <c r="G55" i="1"/>
  <c r="H55" i="1"/>
  <c r="I55" i="1"/>
  <c r="J55" i="1"/>
  <c r="K55" i="1"/>
  <c r="L55" i="1"/>
  <c r="M55" i="1"/>
  <c r="N55" i="1"/>
  <c r="O55" i="1"/>
  <c r="P55" i="1"/>
  <c r="Q55" i="1"/>
  <c r="R55" i="1"/>
  <c r="S55" i="1"/>
  <c r="T55" i="1"/>
  <c r="C55" i="1"/>
  <c r="N3" i="149"/>
  <c r="M3" i="149"/>
  <c r="N2" i="149"/>
  <c r="M2" i="149"/>
  <c r="D7" i="149"/>
  <c r="E7" i="149" s="1"/>
  <c r="D8" i="149"/>
  <c r="E8" i="149" s="1"/>
  <c r="A7" i="149"/>
  <c r="A8" i="149"/>
  <c r="S2" i="149"/>
  <c r="R2" i="149"/>
  <c r="Q2" i="149"/>
  <c r="P2" i="149"/>
  <c r="O2" i="149"/>
  <c r="L2" i="149"/>
  <c r="A13" i="149"/>
  <c r="A12" i="149"/>
  <c r="A11" i="149"/>
  <c r="A10" i="149"/>
  <c r="A9" i="149"/>
  <c r="A6" i="149"/>
  <c r="D54" i="1"/>
  <c r="E54" i="1"/>
  <c r="F54" i="1"/>
  <c r="G54" i="1"/>
  <c r="H54" i="1"/>
  <c r="I54" i="1"/>
  <c r="J54" i="1"/>
  <c r="K54" i="1"/>
  <c r="L54" i="1"/>
  <c r="M54" i="1"/>
  <c r="N54" i="1"/>
  <c r="O54" i="1"/>
  <c r="P54" i="1"/>
  <c r="Q54" i="1"/>
  <c r="R54" i="1"/>
  <c r="S54" i="1"/>
  <c r="T54" i="1"/>
  <c r="U54" i="1"/>
  <c r="C54" i="1"/>
  <c r="S3" i="148"/>
  <c r="R3" i="148"/>
  <c r="Q3" i="148"/>
  <c r="P3" i="148"/>
  <c r="O3" i="148"/>
  <c r="N3" i="148"/>
  <c r="M3" i="148"/>
  <c r="L3" i="148"/>
  <c r="S2" i="148"/>
  <c r="R2" i="148"/>
  <c r="Q2" i="148"/>
  <c r="P2" i="148"/>
  <c r="O2" i="148"/>
  <c r="N2" i="148"/>
  <c r="M2" i="148"/>
  <c r="L2" i="148"/>
  <c r="A13" i="148"/>
  <c r="D12" i="148"/>
  <c r="A12" i="148"/>
  <c r="A11" i="148"/>
  <c r="A10" i="148"/>
  <c r="A9" i="148"/>
  <c r="D7" i="148"/>
  <c r="A7" i="148"/>
  <c r="A8" i="148"/>
  <c r="D8" i="148" s="1"/>
  <c r="A6" i="148"/>
  <c r="D53" i="1"/>
  <c r="E53" i="1"/>
  <c r="F53" i="1"/>
  <c r="G53" i="1"/>
  <c r="H53" i="1"/>
  <c r="I53" i="1"/>
  <c r="J53" i="1"/>
  <c r="K53" i="1"/>
  <c r="L53" i="1"/>
  <c r="M53" i="1"/>
  <c r="N53" i="1"/>
  <c r="O53" i="1"/>
  <c r="P53" i="1"/>
  <c r="Q53" i="1"/>
  <c r="R53" i="1"/>
  <c r="S53" i="1"/>
  <c r="T53" i="1"/>
  <c r="U53" i="1"/>
  <c r="C53" i="1"/>
  <c r="A14" i="147"/>
  <c r="R3" i="147"/>
  <c r="Q3" i="147"/>
  <c r="P3" i="147"/>
  <c r="O3" i="147"/>
  <c r="N3" i="147"/>
  <c r="M3" i="147"/>
  <c r="L3" i="147"/>
  <c r="I3" i="147"/>
  <c r="S2" i="147"/>
  <c r="R2" i="147"/>
  <c r="Q2" i="147"/>
  <c r="P2" i="147"/>
  <c r="O2" i="147"/>
  <c r="N2" i="147"/>
  <c r="M2" i="147"/>
  <c r="L2" i="147"/>
  <c r="A8" i="147"/>
  <c r="D8" i="147" s="1"/>
  <c r="E8" i="147" s="1"/>
  <c r="J2" i="147"/>
  <c r="I2" i="147"/>
  <c r="A9" i="147"/>
  <c r="D9" i="147" s="1"/>
  <c r="E9" i="147" s="1"/>
  <c r="A13" i="147"/>
  <c r="A12" i="147"/>
  <c r="A11" i="147"/>
  <c r="A10" i="147"/>
  <c r="D10" i="147" s="1"/>
  <c r="A7" i="147"/>
  <c r="D14" i="147"/>
  <c r="A6" i="147"/>
  <c r="D52" i="1"/>
  <c r="E52" i="1"/>
  <c r="F52" i="1"/>
  <c r="G52" i="1"/>
  <c r="H52" i="1"/>
  <c r="I52" i="1"/>
  <c r="J52" i="1"/>
  <c r="K52" i="1"/>
  <c r="L52" i="1"/>
  <c r="M52" i="1"/>
  <c r="N52" i="1"/>
  <c r="O52" i="1"/>
  <c r="P52" i="1"/>
  <c r="Q52" i="1"/>
  <c r="R52" i="1"/>
  <c r="S52" i="1"/>
  <c r="T52" i="1"/>
  <c r="U52" i="1"/>
  <c r="C52" i="1"/>
  <c r="S3" i="146"/>
  <c r="P3" i="146"/>
  <c r="N3" i="146"/>
  <c r="J3" i="146"/>
  <c r="D9" i="146"/>
  <c r="A9" i="146"/>
  <c r="S2" i="146"/>
  <c r="P2" i="146"/>
  <c r="N2" i="146"/>
  <c r="J2" i="146"/>
  <c r="D8" i="146"/>
  <c r="A8" i="146"/>
  <c r="A7" i="146"/>
  <c r="A6" i="146"/>
  <c r="D51" i="1"/>
  <c r="E51" i="1"/>
  <c r="F51" i="1"/>
  <c r="G51" i="1"/>
  <c r="H51" i="1"/>
  <c r="I51" i="1"/>
  <c r="J51" i="1"/>
  <c r="K51" i="1"/>
  <c r="L51" i="1"/>
  <c r="M51" i="1"/>
  <c r="N51" i="1"/>
  <c r="O51" i="1"/>
  <c r="P51" i="1"/>
  <c r="Q51" i="1"/>
  <c r="R51" i="1"/>
  <c r="S51" i="1"/>
  <c r="T51" i="1"/>
  <c r="U51" i="1"/>
  <c r="C51" i="1"/>
  <c r="R3" i="145"/>
  <c r="Q3" i="145"/>
  <c r="O3" i="145"/>
  <c r="N3" i="145"/>
  <c r="R2" i="145"/>
  <c r="Q2" i="145"/>
  <c r="O2" i="145"/>
  <c r="N2" i="145"/>
  <c r="A6" i="145"/>
  <c r="D6" i="145" s="1"/>
  <c r="A7" i="145"/>
  <c r="D7" i="145" s="1"/>
  <c r="A9" i="145"/>
  <c r="A8" i="145"/>
  <c r="D50" i="1"/>
  <c r="E50" i="1"/>
  <c r="F50" i="1"/>
  <c r="G50" i="1"/>
  <c r="H50" i="1"/>
  <c r="I50" i="1"/>
  <c r="J50" i="1"/>
  <c r="K50" i="1"/>
  <c r="L50" i="1"/>
  <c r="M50" i="1"/>
  <c r="N50" i="1"/>
  <c r="O50" i="1"/>
  <c r="P50" i="1"/>
  <c r="Q50" i="1"/>
  <c r="R50" i="1"/>
  <c r="S50" i="1"/>
  <c r="T50" i="1"/>
  <c r="U50" i="1"/>
  <c r="C50" i="1"/>
  <c r="O3" i="144"/>
  <c r="N3" i="144"/>
  <c r="O2" i="144"/>
  <c r="N2" i="144"/>
  <c r="A7" i="144"/>
  <c r="A6" i="144"/>
  <c r="D49" i="1"/>
  <c r="E49" i="1"/>
  <c r="F49" i="1"/>
  <c r="G49" i="1"/>
  <c r="H49" i="1"/>
  <c r="I49" i="1"/>
  <c r="J49" i="1"/>
  <c r="K49" i="1"/>
  <c r="L49" i="1"/>
  <c r="M49" i="1"/>
  <c r="N49" i="1"/>
  <c r="O49" i="1"/>
  <c r="P49" i="1"/>
  <c r="Q49" i="1"/>
  <c r="R49" i="1"/>
  <c r="S49" i="1"/>
  <c r="T49" i="1"/>
  <c r="U49" i="1"/>
  <c r="C49" i="1"/>
  <c r="E9" i="146" l="1"/>
  <c r="E6" i="145"/>
  <c r="O3" i="143" l="1"/>
  <c r="O2" i="143"/>
  <c r="D8" i="143"/>
  <c r="E8" i="143" s="1"/>
  <c r="A8" i="143"/>
  <c r="S2" i="143"/>
  <c r="R2" i="143"/>
  <c r="Q2" i="143"/>
  <c r="P2" i="143"/>
  <c r="N2" i="143"/>
  <c r="M2" i="143"/>
  <c r="A11" i="143"/>
  <c r="A10" i="143"/>
  <c r="A9" i="143"/>
  <c r="A7" i="143"/>
  <c r="A12" i="143"/>
  <c r="D12" i="143" s="1"/>
  <c r="E12" i="143" s="1"/>
  <c r="S3" i="143" s="1"/>
  <c r="A6" i="143"/>
  <c r="D48" i="1"/>
  <c r="E48" i="1"/>
  <c r="F48" i="1"/>
  <c r="G48" i="1"/>
  <c r="H48" i="1"/>
  <c r="I48" i="1"/>
  <c r="J48" i="1"/>
  <c r="K48" i="1"/>
  <c r="L48" i="1"/>
  <c r="M48" i="1"/>
  <c r="N48" i="1"/>
  <c r="O48" i="1"/>
  <c r="P48" i="1"/>
  <c r="Q48" i="1"/>
  <c r="R48" i="1"/>
  <c r="S48" i="1"/>
  <c r="T48" i="1"/>
  <c r="U48" i="1"/>
  <c r="C48" i="1"/>
  <c r="S3" i="142"/>
  <c r="R3" i="142"/>
  <c r="Q3" i="142"/>
  <c r="P3" i="142"/>
  <c r="O3" i="142"/>
  <c r="N3" i="142"/>
  <c r="M3" i="142"/>
  <c r="L3" i="142"/>
  <c r="K3" i="142"/>
  <c r="H3" i="142"/>
  <c r="I3" i="142"/>
  <c r="G3" i="142"/>
  <c r="S2" i="142"/>
  <c r="R2" i="142"/>
  <c r="Q2" i="142"/>
  <c r="P2" i="142"/>
  <c r="O2" i="142"/>
  <c r="N2" i="142"/>
  <c r="M2" i="142"/>
  <c r="L2" i="142"/>
  <c r="K2" i="142"/>
  <c r="I2" i="142"/>
  <c r="H2" i="142"/>
  <c r="G2" i="142"/>
  <c r="A15" i="142"/>
  <c r="D14" i="142"/>
  <c r="A14" i="142"/>
  <c r="A13" i="142"/>
  <c r="A12" i="142"/>
  <c r="D12" i="142" s="1"/>
  <c r="A11" i="142"/>
  <c r="A7" i="142"/>
  <c r="D7" i="142" s="1"/>
  <c r="A8" i="142"/>
  <c r="A9" i="142"/>
  <c r="A10" i="142"/>
  <c r="A6" i="142"/>
  <c r="D47" i="1"/>
  <c r="E47" i="1"/>
  <c r="F47" i="1"/>
  <c r="G47" i="1"/>
  <c r="H47" i="1"/>
  <c r="I47" i="1"/>
  <c r="J47" i="1"/>
  <c r="K47" i="1"/>
  <c r="L47" i="1"/>
  <c r="M47" i="1"/>
  <c r="N47" i="1"/>
  <c r="O47" i="1"/>
  <c r="P47" i="1"/>
  <c r="Q47" i="1"/>
  <c r="R47" i="1"/>
  <c r="S47" i="1"/>
  <c r="T47" i="1"/>
  <c r="U47" i="1"/>
  <c r="C47" i="1"/>
  <c r="S3" i="141"/>
  <c r="R3" i="141"/>
  <c r="Q3" i="141"/>
  <c r="P3" i="141"/>
  <c r="O3" i="141"/>
  <c r="N3" i="141"/>
  <c r="M3" i="141"/>
  <c r="L3" i="141"/>
  <c r="K3" i="141"/>
  <c r="I3" i="141"/>
  <c r="H3" i="141"/>
  <c r="G3" i="141"/>
  <c r="F3" i="141"/>
  <c r="E3" i="141"/>
  <c r="D3" i="141"/>
  <c r="C3" i="141"/>
  <c r="B3" i="141"/>
  <c r="A3" i="141"/>
  <c r="S2" i="141"/>
  <c r="R2" i="141"/>
  <c r="Q2" i="141"/>
  <c r="P2" i="141"/>
  <c r="O2" i="141"/>
  <c r="N2" i="141"/>
  <c r="M2" i="141"/>
  <c r="L2" i="141"/>
  <c r="K2" i="141"/>
  <c r="H2" i="141"/>
  <c r="G2" i="141"/>
  <c r="F2" i="141"/>
  <c r="E2" i="141"/>
  <c r="D2" i="141"/>
  <c r="C2" i="141"/>
  <c r="B2" i="141"/>
  <c r="A2" i="141"/>
  <c r="D6" i="141"/>
  <c r="E6" i="141" s="1"/>
  <c r="A6" i="141"/>
  <c r="A23" i="141"/>
  <c r="D23" i="141" s="1"/>
  <c r="E23" i="141" s="1"/>
  <c r="A22" i="141"/>
  <c r="D22" i="141" s="1"/>
  <c r="E22" i="141" s="1"/>
  <c r="A21" i="141"/>
  <c r="D21" i="141" s="1"/>
  <c r="E21" i="141" s="1"/>
  <c r="A20" i="141"/>
  <c r="D20" i="141" s="1"/>
  <c r="A19" i="141"/>
  <c r="A17" i="141"/>
  <c r="A18" i="141"/>
  <c r="A8" i="141"/>
  <c r="A9" i="141"/>
  <c r="A10" i="141"/>
  <c r="A11" i="141"/>
  <c r="A12" i="141"/>
  <c r="A13" i="141"/>
  <c r="A14" i="141"/>
  <c r="D14" i="141" s="1"/>
  <c r="A15" i="141"/>
  <c r="A16" i="141"/>
  <c r="A7" i="141"/>
  <c r="D46" i="1"/>
  <c r="E46" i="1"/>
  <c r="F46" i="1"/>
  <c r="G46" i="1"/>
  <c r="H46" i="1"/>
  <c r="I46" i="1"/>
  <c r="J46" i="1"/>
  <c r="K46" i="1"/>
  <c r="L46" i="1"/>
  <c r="M46" i="1"/>
  <c r="N46" i="1"/>
  <c r="O46" i="1"/>
  <c r="P46" i="1"/>
  <c r="Q46" i="1"/>
  <c r="R46" i="1"/>
  <c r="S46" i="1"/>
  <c r="T46" i="1"/>
  <c r="U46" i="1"/>
  <c r="C46" i="1"/>
  <c r="S3" i="140"/>
  <c r="R3" i="140"/>
  <c r="Q3" i="140"/>
  <c r="P3" i="140"/>
  <c r="O3" i="140"/>
  <c r="N3" i="140"/>
  <c r="M3" i="140"/>
  <c r="L3" i="140"/>
  <c r="K3" i="140"/>
  <c r="J3" i="140"/>
  <c r="G3" i="140"/>
  <c r="S2" i="140"/>
  <c r="R2" i="140"/>
  <c r="Q2" i="140"/>
  <c r="P2" i="140"/>
  <c r="O2" i="140"/>
  <c r="N2" i="140"/>
  <c r="M2" i="140"/>
  <c r="L2" i="140"/>
  <c r="K2" i="140"/>
  <c r="J2" i="140"/>
  <c r="I2" i="140"/>
  <c r="G2" i="140"/>
  <c r="A17" i="140"/>
  <c r="A16" i="140"/>
  <c r="A15" i="140"/>
  <c r="A14" i="140"/>
  <c r="A13" i="140"/>
  <c r="A12" i="140"/>
  <c r="D12" i="140" s="1"/>
  <c r="A7" i="140"/>
  <c r="A8" i="140"/>
  <c r="A9" i="140"/>
  <c r="D9" i="140" s="1"/>
  <c r="A10" i="140"/>
  <c r="A11" i="140"/>
  <c r="A6" i="140"/>
  <c r="S3" i="139" l="1"/>
  <c r="R3" i="139"/>
  <c r="S2" i="139"/>
  <c r="R2" i="139"/>
  <c r="A12" i="139"/>
  <c r="D45" i="1"/>
  <c r="E45" i="1"/>
  <c r="F45" i="1"/>
  <c r="G45" i="1"/>
  <c r="H45" i="1"/>
  <c r="I45" i="1"/>
  <c r="J45" i="1"/>
  <c r="K45" i="1"/>
  <c r="L45" i="1"/>
  <c r="M45" i="1"/>
  <c r="N45" i="1"/>
  <c r="O45" i="1"/>
  <c r="P45" i="1"/>
  <c r="Q45" i="1"/>
  <c r="R45" i="1"/>
  <c r="S45" i="1"/>
  <c r="T45" i="1"/>
  <c r="U45" i="1"/>
  <c r="C45" i="1"/>
  <c r="Q3" i="139"/>
  <c r="P3" i="139"/>
  <c r="O3" i="139"/>
  <c r="N3" i="139"/>
  <c r="M3" i="139"/>
  <c r="Q2" i="139"/>
  <c r="P2" i="139"/>
  <c r="O2" i="139"/>
  <c r="N2" i="139"/>
  <c r="M2" i="139"/>
  <c r="A13" i="139"/>
  <c r="A11" i="139"/>
  <c r="A10" i="139"/>
  <c r="A9" i="139"/>
  <c r="D9" i="139" s="1"/>
  <c r="A8" i="139"/>
  <c r="D6" i="139"/>
  <c r="A7" i="139"/>
  <c r="D7" i="139" s="1"/>
  <c r="A6" i="139"/>
  <c r="D43" i="1"/>
  <c r="E43" i="1"/>
  <c r="F43" i="1"/>
  <c r="G43" i="1"/>
  <c r="H43" i="1"/>
  <c r="I43" i="1"/>
  <c r="J43" i="1"/>
  <c r="K43" i="1"/>
  <c r="L43" i="1"/>
  <c r="M43" i="1"/>
  <c r="N43" i="1"/>
  <c r="O43" i="1"/>
  <c r="P43" i="1"/>
  <c r="Q43" i="1"/>
  <c r="R43" i="1"/>
  <c r="S43" i="1"/>
  <c r="T43" i="1"/>
  <c r="U43" i="1"/>
  <c r="D44" i="1"/>
  <c r="E44" i="1"/>
  <c r="F44" i="1"/>
  <c r="G44" i="1"/>
  <c r="H44" i="1"/>
  <c r="I44" i="1"/>
  <c r="J44" i="1"/>
  <c r="K44" i="1"/>
  <c r="L44" i="1"/>
  <c r="M44" i="1"/>
  <c r="N44" i="1"/>
  <c r="O44" i="1"/>
  <c r="P44" i="1"/>
  <c r="Q44" i="1"/>
  <c r="R44" i="1"/>
  <c r="S44" i="1"/>
  <c r="T44" i="1"/>
  <c r="U44" i="1"/>
  <c r="C43" i="1"/>
  <c r="C44" i="1"/>
  <c r="I3" i="337"/>
  <c r="H3" i="337"/>
  <c r="G3" i="337"/>
  <c r="F3" i="337"/>
  <c r="E3" i="337"/>
  <c r="I2" i="337"/>
  <c r="H2" i="337"/>
  <c r="G2" i="337"/>
  <c r="F2" i="337"/>
  <c r="E2" i="337"/>
  <c r="A6" i="337"/>
  <c r="D6" i="337" s="1"/>
  <c r="E6" i="337" s="1"/>
  <c r="A7" i="337"/>
  <c r="A8" i="337"/>
  <c r="D8" i="337" s="1"/>
  <c r="E8" i="337" s="1"/>
  <c r="A9" i="337"/>
  <c r="A10" i="337"/>
  <c r="D10" i="337" s="1"/>
  <c r="E10" i="337" s="1"/>
  <c r="D7" i="337"/>
  <c r="E7" i="337" s="1"/>
  <c r="D9" i="337"/>
  <c r="E9" i="337" s="1"/>
  <c r="A20" i="337"/>
  <c r="D20" i="337" s="1"/>
  <c r="E20" i="337" s="1"/>
  <c r="S3" i="337" s="1"/>
  <c r="A19" i="337"/>
  <c r="D19" i="337" s="1"/>
  <c r="E19" i="337" s="1"/>
  <c r="R3" i="337" s="1"/>
  <c r="D18" i="337"/>
  <c r="E18" i="337" s="1"/>
  <c r="Q3" i="337" s="1"/>
  <c r="A18" i="337"/>
  <c r="A17" i="337"/>
  <c r="D17" i="337" s="1"/>
  <c r="E17" i="337" s="1"/>
  <c r="P3" i="337" s="1"/>
  <c r="A16" i="337"/>
  <c r="D16" i="337" s="1"/>
  <c r="E16" i="337" s="1"/>
  <c r="O3" i="337" s="1"/>
  <c r="A15" i="337"/>
  <c r="D15" i="337" s="1"/>
  <c r="E15" i="337" s="1"/>
  <c r="N3" i="337" s="1"/>
  <c r="D14" i="337"/>
  <c r="E14" i="337" s="1"/>
  <c r="M3" i="337" s="1"/>
  <c r="A14" i="337"/>
  <c r="A13" i="337"/>
  <c r="D13" i="337" s="1"/>
  <c r="E13" i="337" s="1"/>
  <c r="L3" i="337" s="1"/>
  <c r="A12" i="337"/>
  <c r="D12" i="337" s="1"/>
  <c r="E12" i="337" s="1"/>
  <c r="K3" i="337" s="1"/>
  <c r="A11" i="337"/>
  <c r="D11" i="337" s="1"/>
  <c r="E11" i="337" s="1"/>
  <c r="J3" i="337" s="1"/>
  <c r="S2" i="337"/>
  <c r="R2" i="337"/>
  <c r="Q2" i="337"/>
  <c r="P2" i="337"/>
  <c r="O2" i="337"/>
  <c r="N2" i="337"/>
  <c r="M2" i="337"/>
  <c r="L2" i="337"/>
  <c r="K2" i="337"/>
  <c r="J2" i="337"/>
  <c r="S3" i="138"/>
  <c r="R3" i="138"/>
  <c r="Q3" i="138"/>
  <c r="P3" i="138"/>
  <c r="O3" i="138"/>
  <c r="N3" i="138"/>
  <c r="M3" i="138"/>
  <c r="L3" i="138"/>
  <c r="K3" i="138"/>
  <c r="J3" i="138"/>
  <c r="S2" i="138"/>
  <c r="R2" i="138"/>
  <c r="Q2" i="138"/>
  <c r="P2" i="138"/>
  <c r="O2" i="138"/>
  <c r="N2" i="138"/>
  <c r="M2" i="138"/>
  <c r="L2" i="138"/>
  <c r="K2" i="138"/>
  <c r="J2" i="138"/>
  <c r="D15" i="138"/>
  <c r="D7" i="138"/>
  <c r="A15" i="138"/>
  <c r="A14" i="138"/>
  <c r="A13" i="138"/>
  <c r="A12" i="138"/>
  <c r="A11" i="138"/>
  <c r="A7" i="138"/>
  <c r="A8" i="138"/>
  <c r="A9" i="138"/>
  <c r="A10" i="138"/>
  <c r="A6" i="138"/>
  <c r="D42" i="1"/>
  <c r="E42" i="1"/>
  <c r="F42" i="1"/>
  <c r="G42" i="1"/>
  <c r="H42" i="1"/>
  <c r="I42" i="1"/>
  <c r="J42" i="1"/>
  <c r="K42" i="1"/>
  <c r="L42" i="1"/>
  <c r="M42" i="1"/>
  <c r="N42" i="1"/>
  <c r="O42" i="1"/>
  <c r="P42" i="1"/>
  <c r="Q42" i="1"/>
  <c r="R42" i="1"/>
  <c r="S42" i="1"/>
  <c r="T42" i="1"/>
  <c r="U42" i="1"/>
  <c r="C42" i="1"/>
  <c r="R3" i="137"/>
  <c r="Q3" i="137"/>
  <c r="P3" i="137"/>
  <c r="O3" i="137"/>
  <c r="N3" i="137"/>
  <c r="R2" i="137"/>
  <c r="Q2" i="137"/>
  <c r="P2" i="137"/>
  <c r="O2" i="137"/>
  <c r="N2" i="137"/>
  <c r="A12" i="137"/>
  <c r="A11" i="137"/>
  <c r="A10" i="137"/>
  <c r="D10" i="137" s="1"/>
  <c r="C10" i="137"/>
  <c r="A9" i="137"/>
  <c r="A8" i="137"/>
  <c r="A7" i="137"/>
  <c r="A6" i="137"/>
  <c r="D40" i="1"/>
  <c r="E40" i="1"/>
  <c r="F40" i="1"/>
  <c r="G40" i="1"/>
  <c r="H40" i="1"/>
  <c r="I40" i="1"/>
  <c r="J40" i="1"/>
  <c r="K40" i="1"/>
  <c r="M40" i="1"/>
  <c r="N40" i="1"/>
  <c r="O40" i="1"/>
  <c r="P40" i="1"/>
  <c r="Q40" i="1"/>
  <c r="R40" i="1"/>
  <c r="S40" i="1"/>
  <c r="T40" i="1"/>
  <c r="U40" i="1"/>
  <c r="D41" i="1"/>
  <c r="E41" i="1"/>
  <c r="F41" i="1"/>
  <c r="G41" i="1"/>
  <c r="H41" i="1"/>
  <c r="I41" i="1"/>
  <c r="J41" i="1"/>
  <c r="K41" i="1"/>
  <c r="M41" i="1"/>
  <c r="N41" i="1"/>
  <c r="O41" i="1"/>
  <c r="P41" i="1"/>
  <c r="Q41" i="1"/>
  <c r="R41" i="1"/>
  <c r="S41" i="1"/>
  <c r="T41" i="1"/>
  <c r="U41" i="1"/>
  <c r="C40" i="1"/>
  <c r="C41" i="1"/>
  <c r="A21" i="336"/>
  <c r="D21" i="336" s="1"/>
  <c r="E21" i="336" s="1"/>
  <c r="S3" i="336" s="1"/>
  <c r="A20" i="336"/>
  <c r="D20" i="336" s="1"/>
  <c r="E20" i="336" s="1"/>
  <c r="R3" i="336" s="1"/>
  <c r="D19" i="336"/>
  <c r="E19" i="336" s="1"/>
  <c r="Q3" i="336" s="1"/>
  <c r="A19" i="336"/>
  <c r="A18" i="336"/>
  <c r="D18" i="336" s="1"/>
  <c r="E18" i="336" s="1"/>
  <c r="P3" i="336" s="1"/>
  <c r="D17" i="336"/>
  <c r="E17" i="336" s="1"/>
  <c r="O3" i="336" s="1"/>
  <c r="A17" i="336"/>
  <c r="A16" i="336"/>
  <c r="D16" i="336" s="1"/>
  <c r="E16" i="336" s="1"/>
  <c r="L3" i="336" s="1"/>
  <c r="D15" i="336"/>
  <c r="E15" i="336" s="1"/>
  <c r="K3" i="336" s="1"/>
  <c r="A15" i="336"/>
  <c r="A14" i="336"/>
  <c r="D14" i="336" s="1"/>
  <c r="E14" i="336" s="1"/>
  <c r="J3" i="336" s="1"/>
  <c r="D13" i="336"/>
  <c r="E13" i="336" s="1"/>
  <c r="I3" i="336" s="1"/>
  <c r="A13" i="336"/>
  <c r="A12" i="336"/>
  <c r="D12" i="336" s="1"/>
  <c r="E12" i="336" s="1"/>
  <c r="H3" i="336" s="1"/>
  <c r="D11" i="336"/>
  <c r="E11" i="336" s="1"/>
  <c r="F3" i="336" s="1"/>
  <c r="A11" i="336"/>
  <c r="A10" i="336"/>
  <c r="D10" i="336" s="1"/>
  <c r="E10" i="336" s="1"/>
  <c r="E3" i="336" s="1"/>
  <c r="D9" i="336"/>
  <c r="E9" i="336" s="1"/>
  <c r="D3" i="336" s="1"/>
  <c r="A9" i="336"/>
  <c r="A8" i="336"/>
  <c r="D8" i="336" s="1"/>
  <c r="E8" i="336" s="1"/>
  <c r="C3" i="336" s="1"/>
  <c r="D7" i="336"/>
  <c r="E7" i="336" s="1"/>
  <c r="B3" i="336" s="1"/>
  <c r="A7" i="336"/>
  <c r="A6" i="336"/>
  <c r="D6" i="336" s="1"/>
  <c r="E6" i="336" s="1"/>
  <c r="A3" i="336" s="1"/>
  <c r="S2" i="336"/>
  <c r="R2" i="336"/>
  <c r="Q2" i="336"/>
  <c r="P2" i="336"/>
  <c r="O2" i="336"/>
  <c r="L2" i="336"/>
  <c r="K2" i="336"/>
  <c r="J2" i="336"/>
  <c r="L40" i="1" s="1"/>
  <c r="I2" i="336"/>
  <c r="H2" i="336"/>
  <c r="G2" i="336"/>
  <c r="F2" i="336"/>
  <c r="E2" i="336"/>
  <c r="D2" i="336"/>
  <c r="C2" i="336"/>
  <c r="B2" i="336"/>
  <c r="A2" i="336"/>
  <c r="S3" i="136"/>
  <c r="R3" i="136"/>
  <c r="Q3" i="136"/>
  <c r="P3" i="136"/>
  <c r="O3" i="136"/>
  <c r="L3" i="136"/>
  <c r="K3" i="136"/>
  <c r="I3" i="136"/>
  <c r="H3" i="136"/>
  <c r="F3" i="136"/>
  <c r="E3" i="136"/>
  <c r="D3" i="136"/>
  <c r="C3" i="136"/>
  <c r="B3" i="136"/>
  <c r="A3" i="136"/>
  <c r="S2" i="136"/>
  <c r="R2" i="136"/>
  <c r="Q2" i="136"/>
  <c r="P2" i="136"/>
  <c r="O2" i="136"/>
  <c r="L2" i="136"/>
  <c r="K2" i="136"/>
  <c r="J2" i="136"/>
  <c r="L41" i="1" s="1"/>
  <c r="I2" i="136"/>
  <c r="H2" i="136"/>
  <c r="G2" i="136"/>
  <c r="F2" i="136"/>
  <c r="E2" i="136"/>
  <c r="D2" i="136"/>
  <c r="C2" i="136"/>
  <c r="B2" i="136"/>
  <c r="A2" i="136"/>
  <c r="A6" i="136"/>
  <c r="D6" i="136" s="1"/>
  <c r="E6" i="136" s="1"/>
  <c r="A7" i="136"/>
  <c r="D7" i="136" s="1"/>
  <c r="E7" i="136" s="1"/>
  <c r="A21" i="136"/>
  <c r="A20" i="136"/>
  <c r="A17" i="136"/>
  <c r="D17" i="136" s="1"/>
  <c r="A19" i="136"/>
  <c r="A18" i="136"/>
  <c r="D18" i="136" s="1"/>
  <c r="A9" i="136"/>
  <c r="A10" i="136"/>
  <c r="D10" i="136" s="1"/>
  <c r="A11" i="136"/>
  <c r="D11" i="136" s="1"/>
  <c r="A12" i="136"/>
  <c r="A13" i="136"/>
  <c r="D13" i="136" s="1"/>
  <c r="A14" i="136"/>
  <c r="A15" i="136"/>
  <c r="D15" i="136" s="1"/>
  <c r="A16" i="136"/>
  <c r="A8" i="136"/>
  <c r="D39" i="1" l="1"/>
  <c r="E39" i="1"/>
  <c r="F39" i="1"/>
  <c r="G39" i="1"/>
  <c r="H39" i="1"/>
  <c r="I39" i="1"/>
  <c r="J39" i="1"/>
  <c r="K39" i="1"/>
  <c r="L39" i="1"/>
  <c r="M39" i="1"/>
  <c r="N39" i="1"/>
  <c r="O39" i="1"/>
  <c r="P39" i="1"/>
  <c r="Q39" i="1"/>
  <c r="R39" i="1"/>
  <c r="S39" i="1"/>
  <c r="T39" i="1"/>
  <c r="U39" i="1"/>
  <c r="C39" i="1"/>
  <c r="S3" i="135"/>
  <c r="S2" i="135"/>
  <c r="R3" i="135"/>
  <c r="Q3" i="135"/>
  <c r="P3" i="135"/>
  <c r="O3" i="135"/>
  <c r="M3" i="135"/>
  <c r="L3" i="135"/>
  <c r="K3" i="135"/>
  <c r="I3" i="135"/>
  <c r="H3" i="135"/>
  <c r="G3" i="135"/>
  <c r="F3" i="135"/>
  <c r="I2" i="135"/>
  <c r="H2" i="135"/>
  <c r="G2" i="135"/>
  <c r="F2" i="135"/>
  <c r="R2" i="135"/>
  <c r="Q2" i="135"/>
  <c r="P2" i="135"/>
  <c r="O2" i="135"/>
  <c r="N2" i="135"/>
  <c r="M2" i="135"/>
  <c r="L2" i="135"/>
  <c r="K2" i="135"/>
  <c r="A6" i="135"/>
  <c r="D6" i="135" s="1"/>
  <c r="E6" i="135" s="1"/>
  <c r="A7" i="135"/>
  <c r="D7" i="135" s="1"/>
  <c r="E7" i="135" s="1"/>
  <c r="A30" i="135"/>
  <c r="A29" i="135"/>
  <c r="D29" i="135" s="1"/>
  <c r="E29" i="135" s="1"/>
  <c r="A28" i="135"/>
  <c r="A27" i="135"/>
  <c r="D27" i="135" s="1"/>
  <c r="E27" i="135" s="1"/>
  <c r="A26" i="135"/>
  <c r="D26" i="135" s="1"/>
  <c r="E26" i="135" s="1"/>
  <c r="A25" i="135"/>
  <c r="D25" i="135" s="1"/>
  <c r="E25" i="135" s="1"/>
  <c r="A24" i="135"/>
  <c r="D24" i="135" s="1"/>
  <c r="E24" i="135" s="1"/>
  <c r="A23" i="135"/>
  <c r="A22" i="135"/>
  <c r="A21" i="135"/>
  <c r="A20" i="135"/>
  <c r="A10" i="135"/>
  <c r="D10" i="135" s="1"/>
  <c r="E10" i="135" s="1"/>
  <c r="A11" i="135"/>
  <c r="D11" i="135" s="1"/>
  <c r="E11" i="135" s="1"/>
  <c r="A9" i="135"/>
  <c r="D9" i="135" s="1"/>
  <c r="E9" i="135" s="1"/>
  <c r="A12" i="135"/>
  <c r="A13" i="135"/>
  <c r="D13" i="135" s="1"/>
  <c r="A14" i="135"/>
  <c r="D14" i="135" s="1"/>
  <c r="A15" i="135"/>
  <c r="A16" i="135"/>
  <c r="D16" i="135" s="1"/>
  <c r="A17" i="135"/>
  <c r="A18" i="135"/>
  <c r="D18" i="135" s="1"/>
  <c r="A19" i="135"/>
  <c r="A8" i="135"/>
  <c r="D28" i="135"/>
  <c r="E28" i="135" s="1"/>
  <c r="D30" i="135"/>
  <c r="E30" i="135" s="1"/>
  <c r="D38" i="1"/>
  <c r="E38" i="1"/>
  <c r="F38" i="1"/>
  <c r="G38" i="1"/>
  <c r="H38" i="1"/>
  <c r="I38" i="1"/>
  <c r="J38" i="1"/>
  <c r="K38" i="1"/>
  <c r="L38" i="1"/>
  <c r="M38" i="1"/>
  <c r="N38" i="1"/>
  <c r="O38" i="1"/>
  <c r="P38" i="1"/>
  <c r="Q38" i="1"/>
  <c r="R38" i="1"/>
  <c r="S38" i="1"/>
  <c r="T38" i="1"/>
  <c r="U38" i="1"/>
  <c r="C38" i="1"/>
  <c r="P3" i="134"/>
  <c r="O3" i="134"/>
  <c r="N3" i="134"/>
  <c r="S3" i="134"/>
  <c r="R3" i="134"/>
  <c r="Q3" i="134"/>
  <c r="M3" i="134"/>
  <c r="L3" i="134"/>
  <c r="K3" i="134"/>
  <c r="J3" i="134"/>
  <c r="P2" i="134"/>
  <c r="Q2" i="134"/>
  <c r="S2" i="134"/>
  <c r="R2" i="134"/>
  <c r="O2" i="134"/>
  <c r="N2" i="134"/>
  <c r="M2" i="134"/>
  <c r="L2" i="134"/>
  <c r="K2" i="134"/>
  <c r="J2" i="134"/>
  <c r="C9" i="134"/>
  <c r="A25" i="134"/>
  <c r="D25" i="134" s="1"/>
  <c r="E25" i="134" s="1"/>
  <c r="A24" i="134"/>
  <c r="D24" i="134" s="1"/>
  <c r="E24" i="134" s="1"/>
  <c r="A23" i="134"/>
  <c r="D23" i="134" s="1"/>
  <c r="E23" i="134" s="1"/>
  <c r="A22" i="134"/>
  <c r="D22" i="134" s="1"/>
  <c r="E22" i="134" s="1"/>
  <c r="A21" i="134"/>
  <c r="A20" i="134"/>
  <c r="A19" i="134"/>
  <c r="A18" i="134"/>
  <c r="D18" i="134" s="1"/>
  <c r="A17" i="134"/>
  <c r="A16" i="134"/>
  <c r="A14" i="134"/>
  <c r="D14" i="134" s="1"/>
  <c r="E14" i="134" s="1"/>
  <c r="A13" i="134"/>
  <c r="D13" i="134" s="1"/>
  <c r="E13" i="134" s="1"/>
  <c r="A15" i="134"/>
  <c r="C8" i="134"/>
  <c r="C6" i="134"/>
  <c r="A7" i="134"/>
  <c r="A8" i="134"/>
  <c r="A9" i="134"/>
  <c r="A10" i="134"/>
  <c r="A11" i="134"/>
  <c r="A12" i="134"/>
  <c r="A6" i="134"/>
  <c r="C6" i="133" l="1"/>
  <c r="C7" i="133"/>
  <c r="D37" i="1"/>
  <c r="E37" i="1"/>
  <c r="F37" i="1"/>
  <c r="G37" i="1"/>
  <c r="H37" i="1"/>
  <c r="I37" i="1"/>
  <c r="J37" i="1"/>
  <c r="K37" i="1"/>
  <c r="L37" i="1"/>
  <c r="M37" i="1"/>
  <c r="N37" i="1"/>
  <c r="O37" i="1"/>
  <c r="P37" i="1"/>
  <c r="Q37" i="1"/>
  <c r="R37" i="1"/>
  <c r="S37" i="1"/>
  <c r="T37" i="1"/>
  <c r="U37" i="1"/>
  <c r="C37" i="1"/>
  <c r="S2" i="133"/>
  <c r="R2" i="133"/>
  <c r="Q2" i="133"/>
  <c r="P2" i="133"/>
  <c r="O2" i="133"/>
  <c r="M2" i="133"/>
  <c r="L2" i="133"/>
  <c r="K2" i="133"/>
  <c r="J2" i="133"/>
  <c r="I2" i="133"/>
  <c r="H2" i="133"/>
  <c r="G2" i="133"/>
  <c r="F2" i="133"/>
  <c r="E2" i="133"/>
  <c r="D2" i="133"/>
  <c r="C2" i="133"/>
  <c r="B2" i="133"/>
  <c r="A2" i="133"/>
  <c r="A10" i="133"/>
  <c r="D10" i="133" s="1"/>
  <c r="E10" i="133" s="1"/>
  <c r="A3" i="133" s="1"/>
  <c r="A35" i="133"/>
  <c r="D35" i="133" s="1"/>
  <c r="E35" i="133" s="1"/>
  <c r="A34" i="133"/>
  <c r="D34" i="133" s="1"/>
  <c r="A33" i="133"/>
  <c r="D33" i="133" s="1"/>
  <c r="E33" i="133" s="1"/>
  <c r="A32" i="133"/>
  <c r="D32" i="133" s="1"/>
  <c r="E32" i="133" s="1"/>
  <c r="R3" i="133" s="1"/>
  <c r="A31" i="133"/>
  <c r="D31" i="133" s="1"/>
  <c r="E31" i="133" s="1"/>
  <c r="A29" i="133"/>
  <c r="D29" i="133" s="1"/>
  <c r="E29" i="133" s="1"/>
  <c r="A30" i="133"/>
  <c r="D30" i="133" s="1"/>
  <c r="E30" i="133" s="1"/>
  <c r="Q3" i="133" s="1"/>
  <c r="A28" i="133"/>
  <c r="D28" i="133" s="1"/>
  <c r="E28" i="133" s="1"/>
  <c r="P3" i="133" s="1"/>
  <c r="A27" i="133"/>
  <c r="D27" i="133" s="1"/>
  <c r="E27" i="133" s="1"/>
  <c r="A26" i="133"/>
  <c r="D26" i="133" s="1"/>
  <c r="E26" i="133" s="1"/>
  <c r="O3" i="133" s="1"/>
  <c r="A24" i="133"/>
  <c r="D24" i="133" s="1"/>
  <c r="A25" i="133"/>
  <c r="D25" i="133" s="1"/>
  <c r="E25" i="133" s="1"/>
  <c r="D11" i="133"/>
  <c r="A12" i="133"/>
  <c r="A13" i="133"/>
  <c r="D13" i="133" s="1"/>
  <c r="A14" i="133"/>
  <c r="A15" i="133"/>
  <c r="A16" i="133"/>
  <c r="A17" i="133"/>
  <c r="A18" i="133"/>
  <c r="A19" i="133"/>
  <c r="A20" i="133"/>
  <c r="A21" i="133"/>
  <c r="A22" i="133"/>
  <c r="A23" i="133"/>
  <c r="D23" i="133" s="1"/>
  <c r="A11" i="133"/>
  <c r="H2" i="132"/>
  <c r="J36" i="1" s="1"/>
  <c r="D35" i="1"/>
  <c r="E35" i="1"/>
  <c r="F35" i="1"/>
  <c r="G35" i="1"/>
  <c r="H35" i="1"/>
  <c r="I35" i="1"/>
  <c r="J35" i="1"/>
  <c r="K35" i="1"/>
  <c r="L35" i="1"/>
  <c r="M35" i="1"/>
  <c r="N35" i="1"/>
  <c r="O35" i="1"/>
  <c r="P35" i="1"/>
  <c r="Q35" i="1"/>
  <c r="R35" i="1"/>
  <c r="S35" i="1"/>
  <c r="T35" i="1"/>
  <c r="U35" i="1"/>
  <c r="D36" i="1"/>
  <c r="E36" i="1"/>
  <c r="F36" i="1"/>
  <c r="G36" i="1"/>
  <c r="H36" i="1"/>
  <c r="I36" i="1"/>
  <c r="L36" i="1"/>
  <c r="N36" i="1"/>
  <c r="O36" i="1"/>
  <c r="P36" i="1"/>
  <c r="Q36" i="1"/>
  <c r="R36" i="1"/>
  <c r="S36" i="1"/>
  <c r="T36" i="1"/>
  <c r="U36" i="1"/>
  <c r="C35" i="1"/>
  <c r="C36" i="1"/>
  <c r="D3" i="335"/>
  <c r="C3" i="335"/>
  <c r="D2" i="335"/>
  <c r="C2" i="335"/>
  <c r="D6" i="335"/>
  <c r="E6" i="335" s="1"/>
  <c r="D7" i="335"/>
  <c r="E7" i="335" s="1"/>
  <c r="A7" i="335"/>
  <c r="A6" i="335"/>
  <c r="D3" i="132"/>
  <c r="C3" i="132"/>
  <c r="D2" i="132"/>
  <c r="C2" i="132"/>
  <c r="B3" i="132"/>
  <c r="B2" i="132"/>
  <c r="A6" i="132"/>
  <c r="D6" i="132" s="1"/>
  <c r="E6" i="132" s="1"/>
  <c r="A7" i="132"/>
  <c r="D7" i="132" s="1"/>
  <c r="E7" i="132" s="1"/>
  <c r="A19" i="335"/>
  <c r="D19" i="335" s="1"/>
  <c r="E19" i="335" s="1"/>
  <c r="S3" i="335" s="1"/>
  <c r="A18" i="335"/>
  <c r="D18" i="335" s="1"/>
  <c r="E18" i="335" s="1"/>
  <c r="R3" i="335" s="1"/>
  <c r="A17" i="335"/>
  <c r="D17" i="335" s="1"/>
  <c r="E17" i="335" s="1"/>
  <c r="O3" i="335" s="1"/>
  <c r="D16" i="335"/>
  <c r="E16" i="335" s="1"/>
  <c r="N3" i="335" s="1"/>
  <c r="A16" i="335"/>
  <c r="A15" i="335"/>
  <c r="D15" i="335" s="1"/>
  <c r="E15" i="335" s="1"/>
  <c r="M3" i="335" s="1"/>
  <c r="A14" i="335"/>
  <c r="D14" i="335" s="1"/>
  <c r="E14" i="335" s="1"/>
  <c r="L3" i="335" s="1"/>
  <c r="A13" i="335"/>
  <c r="D13" i="335" s="1"/>
  <c r="E13" i="335" s="1"/>
  <c r="K3" i="335" s="1"/>
  <c r="A12" i="335"/>
  <c r="D12" i="335" s="1"/>
  <c r="E12" i="335" s="1"/>
  <c r="J3" i="335" s="1"/>
  <c r="A11" i="335"/>
  <c r="D11" i="335" s="1"/>
  <c r="E11" i="335" s="1"/>
  <c r="I3" i="335" s="1"/>
  <c r="A10" i="335"/>
  <c r="D10" i="335" s="1"/>
  <c r="E10" i="335" s="1"/>
  <c r="H3" i="335" s="1"/>
  <c r="A9" i="335"/>
  <c r="D9" i="335" s="1"/>
  <c r="E9" i="335" s="1"/>
  <c r="F3" i="335" s="1"/>
  <c r="D8" i="335"/>
  <c r="E8" i="335" s="1"/>
  <c r="E3" i="335" s="1"/>
  <c r="A8" i="335"/>
  <c r="S2" i="335"/>
  <c r="R2" i="335"/>
  <c r="O2" i="335"/>
  <c r="N2" i="335"/>
  <c r="M2" i="335"/>
  <c r="L2" i="335"/>
  <c r="K2" i="335"/>
  <c r="J2" i="335"/>
  <c r="I2" i="335"/>
  <c r="H2" i="335"/>
  <c r="G2" i="335"/>
  <c r="F2" i="335"/>
  <c r="E2" i="335"/>
  <c r="S2" i="132"/>
  <c r="R2" i="132"/>
  <c r="O2" i="132"/>
  <c r="N2" i="132"/>
  <c r="M2" i="132"/>
  <c r="L2" i="132"/>
  <c r="K2" i="132"/>
  <c r="M36" i="1" s="1"/>
  <c r="J2" i="132"/>
  <c r="I2" i="132"/>
  <c r="K36" i="1" s="1"/>
  <c r="G2" i="132"/>
  <c r="F2" i="132"/>
  <c r="E2" i="132"/>
  <c r="D13" i="132"/>
  <c r="E13" i="132" s="1"/>
  <c r="K3" i="132" s="1"/>
  <c r="A8" i="132"/>
  <c r="D8" i="132" s="1"/>
  <c r="A9" i="132"/>
  <c r="D9" i="132" s="1"/>
  <c r="E9" i="132" s="1"/>
  <c r="F3" i="132" s="1"/>
  <c r="A10" i="132"/>
  <c r="D10" i="132" s="1"/>
  <c r="E10" i="132" s="1"/>
  <c r="H3" i="132" s="1"/>
  <c r="A11" i="132"/>
  <c r="D11" i="132" s="1"/>
  <c r="E11" i="132" s="1"/>
  <c r="I3" i="132" s="1"/>
  <c r="A12" i="132"/>
  <c r="D12" i="132" s="1"/>
  <c r="E12" i="132" s="1"/>
  <c r="J3" i="132" s="1"/>
  <c r="A13" i="132"/>
  <c r="A19" i="132"/>
  <c r="A18" i="132"/>
  <c r="A17" i="132"/>
  <c r="A15" i="132"/>
  <c r="A16" i="132"/>
  <c r="D16" i="132" s="1"/>
  <c r="A14" i="132"/>
  <c r="E34" i="133" l="1"/>
  <c r="S3" i="133" s="1"/>
  <c r="E8" i="132"/>
  <c r="E3" i="132" s="1"/>
  <c r="D33" i="1"/>
  <c r="E33" i="1"/>
  <c r="F33" i="1"/>
  <c r="G33" i="1"/>
  <c r="H33" i="1"/>
  <c r="I33" i="1"/>
  <c r="J33" i="1"/>
  <c r="K33" i="1"/>
  <c r="L33" i="1"/>
  <c r="M33" i="1"/>
  <c r="N33" i="1"/>
  <c r="O33" i="1"/>
  <c r="P33" i="1"/>
  <c r="Q33" i="1"/>
  <c r="R33" i="1"/>
  <c r="S33" i="1"/>
  <c r="T33" i="1"/>
  <c r="U33" i="1"/>
  <c r="D34" i="1"/>
  <c r="E34" i="1"/>
  <c r="F34" i="1"/>
  <c r="G34" i="1"/>
  <c r="H34" i="1"/>
  <c r="I34" i="1"/>
  <c r="J34" i="1"/>
  <c r="K34" i="1"/>
  <c r="L34" i="1"/>
  <c r="M34" i="1"/>
  <c r="N34" i="1"/>
  <c r="O34" i="1"/>
  <c r="P34" i="1"/>
  <c r="Q34" i="1"/>
  <c r="R34" i="1"/>
  <c r="S34" i="1"/>
  <c r="T34" i="1"/>
  <c r="U34" i="1"/>
  <c r="C34" i="1"/>
  <c r="C33" i="1"/>
  <c r="A44" i="334"/>
  <c r="D44" i="334" s="1"/>
  <c r="E44" i="334" s="1"/>
  <c r="D43" i="334"/>
  <c r="E43" i="334" s="1"/>
  <c r="A43" i="334"/>
  <c r="A42" i="334"/>
  <c r="D42" i="334" s="1"/>
  <c r="E42" i="334" s="1"/>
  <c r="D41" i="334"/>
  <c r="E41" i="334" s="1"/>
  <c r="A41" i="334"/>
  <c r="A40" i="334"/>
  <c r="D40" i="334" s="1"/>
  <c r="E40" i="334" s="1"/>
  <c r="R3" i="334" s="1"/>
  <c r="D39" i="334"/>
  <c r="E39" i="334" s="1"/>
  <c r="A39" i="334"/>
  <c r="A38" i="334"/>
  <c r="D38" i="334" s="1"/>
  <c r="E38" i="334" s="1"/>
  <c r="D37" i="334"/>
  <c r="E37" i="334" s="1"/>
  <c r="Q3" i="334" s="1"/>
  <c r="A37" i="334"/>
  <c r="A36" i="334"/>
  <c r="D36" i="334" s="1"/>
  <c r="E36" i="334" s="1"/>
  <c r="D35" i="334"/>
  <c r="E35" i="334" s="1"/>
  <c r="A35" i="334"/>
  <c r="A34" i="334"/>
  <c r="D34" i="334" s="1"/>
  <c r="E34" i="334" s="1"/>
  <c r="D33" i="334"/>
  <c r="E33" i="334" s="1"/>
  <c r="A33" i="334"/>
  <c r="A32" i="334"/>
  <c r="D32" i="334" s="1"/>
  <c r="E32" i="334" s="1"/>
  <c r="O3" i="334" s="1"/>
  <c r="D31" i="334"/>
  <c r="E31" i="334" s="1"/>
  <c r="A31" i="334"/>
  <c r="A30" i="334"/>
  <c r="D30" i="334" s="1"/>
  <c r="E30" i="334" s="1"/>
  <c r="D29" i="334"/>
  <c r="E29" i="334" s="1"/>
  <c r="N3" i="334" s="1"/>
  <c r="A29" i="334"/>
  <c r="A28" i="334"/>
  <c r="D28" i="334" s="1"/>
  <c r="E28" i="334" s="1"/>
  <c r="D27" i="334"/>
  <c r="E27" i="334" s="1"/>
  <c r="A27" i="334"/>
  <c r="A26" i="334"/>
  <c r="D26" i="334" s="1"/>
  <c r="E26" i="334" s="1"/>
  <c r="D25" i="334"/>
  <c r="E25" i="334" s="1"/>
  <c r="A25" i="334"/>
  <c r="A24" i="334"/>
  <c r="D24" i="334" s="1"/>
  <c r="E24" i="334" s="1"/>
  <c r="D23" i="334"/>
  <c r="E23" i="334" s="1"/>
  <c r="A23" i="334"/>
  <c r="A22" i="334"/>
  <c r="D22" i="334" s="1"/>
  <c r="E22" i="334" s="1"/>
  <c r="D21" i="334"/>
  <c r="E21" i="334" s="1"/>
  <c r="K3" i="334" s="1"/>
  <c r="A21" i="334"/>
  <c r="A20" i="334"/>
  <c r="D20" i="334" s="1"/>
  <c r="E20" i="334" s="1"/>
  <c r="J3" i="334" s="1"/>
  <c r="D19" i="334"/>
  <c r="E19" i="334" s="1"/>
  <c r="A19" i="334"/>
  <c r="A18" i="334"/>
  <c r="D18" i="334" s="1"/>
  <c r="E18" i="334" s="1"/>
  <c r="D17" i="334"/>
  <c r="E17" i="334" s="1"/>
  <c r="I3" i="334" s="1"/>
  <c r="A17" i="334"/>
  <c r="A16" i="334"/>
  <c r="D16" i="334" s="1"/>
  <c r="E16" i="334" s="1"/>
  <c r="D15" i="334"/>
  <c r="E15" i="334" s="1"/>
  <c r="A15" i="334"/>
  <c r="A14" i="334"/>
  <c r="D14" i="334" s="1"/>
  <c r="E14" i="334" s="1"/>
  <c r="D13" i="334"/>
  <c r="E13" i="334" s="1"/>
  <c r="A13" i="334"/>
  <c r="A12" i="334"/>
  <c r="D12" i="334" s="1"/>
  <c r="E12" i="334" s="1"/>
  <c r="G3" i="334" s="1"/>
  <c r="D11" i="334"/>
  <c r="E11" i="334" s="1"/>
  <c r="A11" i="334"/>
  <c r="A10" i="334"/>
  <c r="D10" i="334" s="1"/>
  <c r="E10" i="334" s="1"/>
  <c r="D9" i="334"/>
  <c r="E9" i="334" s="1"/>
  <c r="F3" i="334" s="1"/>
  <c r="A9" i="334"/>
  <c r="A8" i="334"/>
  <c r="D8" i="334" s="1"/>
  <c r="E8" i="334" s="1"/>
  <c r="D7" i="334"/>
  <c r="E7" i="334" s="1"/>
  <c r="A7" i="334"/>
  <c r="A6" i="334"/>
  <c r="D6" i="334" s="1"/>
  <c r="E6" i="334" s="1"/>
  <c r="S2" i="334"/>
  <c r="R2" i="334"/>
  <c r="Q2" i="334"/>
  <c r="P2" i="334"/>
  <c r="O2" i="334"/>
  <c r="N2" i="334"/>
  <c r="M2" i="334"/>
  <c r="L2" i="334"/>
  <c r="K2" i="334"/>
  <c r="J2" i="334"/>
  <c r="I2" i="334"/>
  <c r="H2" i="334"/>
  <c r="G2" i="334"/>
  <c r="F2" i="334"/>
  <c r="E2" i="334"/>
  <c r="N2" i="131"/>
  <c r="M2" i="131"/>
  <c r="L2" i="131"/>
  <c r="K2" i="131"/>
  <c r="J2" i="131"/>
  <c r="I2" i="131"/>
  <c r="H2" i="131"/>
  <c r="G2" i="131"/>
  <c r="F2" i="131"/>
  <c r="E2" i="131"/>
  <c r="E3" i="131"/>
  <c r="S3" i="131"/>
  <c r="R3" i="131"/>
  <c r="Q3" i="131"/>
  <c r="P3" i="131"/>
  <c r="O3" i="131"/>
  <c r="N3" i="131"/>
  <c r="M3" i="131"/>
  <c r="L3" i="131"/>
  <c r="K3" i="131"/>
  <c r="J3" i="131"/>
  <c r="I3" i="131"/>
  <c r="H3" i="131"/>
  <c r="G3" i="131"/>
  <c r="F3" i="131"/>
  <c r="S2" i="131"/>
  <c r="R2" i="131"/>
  <c r="Q2" i="131"/>
  <c r="P2" i="131"/>
  <c r="O2" i="131"/>
  <c r="D28" i="131"/>
  <c r="E28" i="131" s="1"/>
  <c r="D26" i="131"/>
  <c r="E26" i="131" s="1"/>
  <c r="D25" i="131"/>
  <c r="E25" i="131" s="1"/>
  <c r="D14" i="131"/>
  <c r="E14" i="131" s="1"/>
  <c r="D10" i="131"/>
  <c r="E10" i="131" s="1"/>
  <c r="D8" i="131"/>
  <c r="E8" i="131" s="1"/>
  <c r="D6" i="131"/>
  <c r="E6" i="131" s="1"/>
  <c r="A6" i="131"/>
  <c r="A7" i="131"/>
  <c r="A8" i="131"/>
  <c r="A9" i="131"/>
  <c r="A10" i="131"/>
  <c r="A11" i="131"/>
  <c r="A12" i="131"/>
  <c r="A13" i="131"/>
  <c r="A14" i="131"/>
  <c r="A15" i="131"/>
  <c r="A16" i="131"/>
  <c r="A17" i="131"/>
  <c r="A18" i="131"/>
  <c r="A19" i="131"/>
  <c r="A20" i="131"/>
  <c r="A21" i="131"/>
  <c r="A22" i="131"/>
  <c r="A23" i="131"/>
  <c r="A24" i="131"/>
  <c r="A25" i="131"/>
  <c r="A26" i="131"/>
  <c r="A27" i="131"/>
  <c r="A28" i="131"/>
  <c r="D7" i="131"/>
  <c r="E7" i="131" s="1"/>
  <c r="D9" i="131"/>
  <c r="E9" i="131" s="1"/>
  <c r="D11" i="131"/>
  <c r="E11" i="131" s="1"/>
  <c r="D12" i="131"/>
  <c r="E12" i="131" s="1"/>
  <c r="D13" i="131"/>
  <c r="E13" i="131" s="1"/>
  <c r="D15" i="131"/>
  <c r="E15" i="131" s="1"/>
  <c r="D16" i="131"/>
  <c r="E16" i="131" s="1"/>
  <c r="D17" i="131"/>
  <c r="E17" i="131" s="1"/>
  <c r="D18" i="131"/>
  <c r="E18" i="131" s="1"/>
  <c r="D19" i="131"/>
  <c r="E19" i="131" s="1"/>
  <c r="D20" i="131"/>
  <c r="E20" i="131" s="1"/>
  <c r="D21" i="131"/>
  <c r="E21" i="131" s="1"/>
  <c r="D22" i="131"/>
  <c r="E22" i="131" s="1"/>
  <c r="D23" i="131"/>
  <c r="E23" i="131" s="1"/>
  <c r="D24" i="131"/>
  <c r="E24" i="131" s="1"/>
  <c r="D27" i="131"/>
  <c r="E27" i="131" s="1"/>
  <c r="D30" i="131"/>
  <c r="E30" i="131" s="1"/>
  <c r="D29" i="131"/>
  <c r="A30" i="131"/>
  <c r="A29" i="131"/>
  <c r="A31" i="131"/>
  <c r="A44" i="131"/>
  <c r="D44" i="131" s="1"/>
  <c r="E44" i="131" s="1"/>
  <c r="A43" i="131"/>
  <c r="D43" i="131" s="1"/>
  <c r="A42" i="131"/>
  <c r="D42" i="131" s="1"/>
  <c r="A41" i="131"/>
  <c r="A40" i="131"/>
  <c r="A39" i="131"/>
  <c r="A37" i="131"/>
  <c r="A38" i="131"/>
  <c r="A36" i="131"/>
  <c r="D36" i="131" s="1"/>
  <c r="A34" i="131"/>
  <c r="A33" i="131"/>
  <c r="A32" i="131"/>
  <c r="D31" i="131"/>
  <c r="A35" i="131"/>
  <c r="D32" i="1"/>
  <c r="E32" i="1"/>
  <c r="F32" i="1"/>
  <c r="G32" i="1"/>
  <c r="H32" i="1"/>
  <c r="I32" i="1"/>
  <c r="J32" i="1"/>
  <c r="K32" i="1"/>
  <c r="L32" i="1"/>
  <c r="M32" i="1"/>
  <c r="N32" i="1"/>
  <c r="O32" i="1"/>
  <c r="P32" i="1"/>
  <c r="Q32" i="1"/>
  <c r="R32" i="1"/>
  <c r="S32" i="1"/>
  <c r="T32" i="1"/>
  <c r="U32" i="1"/>
  <c r="C32" i="1"/>
  <c r="S3" i="130"/>
  <c r="R3" i="130"/>
  <c r="Q3" i="130"/>
  <c r="P3" i="130"/>
  <c r="O3" i="130"/>
  <c r="N3" i="130"/>
  <c r="M3" i="130"/>
  <c r="L3" i="130"/>
  <c r="K3" i="130"/>
  <c r="S2" i="130"/>
  <c r="R2" i="130"/>
  <c r="P2" i="130"/>
  <c r="O2" i="130"/>
  <c r="N2" i="130"/>
  <c r="M2" i="130"/>
  <c r="L2" i="130"/>
  <c r="K2" i="130"/>
  <c r="D7" i="130"/>
  <c r="D6" i="130"/>
  <c r="A12" i="130"/>
  <c r="A11" i="130"/>
  <c r="A10" i="130"/>
  <c r="A7" i="130"/>
  <c r="A8" i="130"/>
  <c r="A9" i="130"/>
  <c r="A13" i="130"/>
  <c r="A6" i="130"/>
  <c r="U31" i="1"/>
  <c r="D31" i="1"/>
  <c r="E31" i="1"/>
  <c r="F31" i="1"/>
  <c r="G31" i="1"/>
  <c r="H31" i="1"/>
  <c r="I31" i="1"/>
  <c r="J31" i="1"/>
  <c r="K31" i="1"/>
  <c r="L31" i="1"/>
  <c r="M31" i="1"/>
  <c r="N31" i="1"/>
  <c r="O31" i="1"/>
  <c r="P31" i="1"/>
  <c r="Q31" i="1"/>
  <c r="R31" i="1"/>
  <c r="S31" i="1"/>
  <c r="T31" i="1"/>
  <c r="C31" i="1"/>
  <c r="C30" i="1"/>
  <c r="S2" i="129"/>
  <c r="R2" i="129"/>
  <c r="Q2" i="129"/>
  <c r="I2" i="129"/>
  <c r="H2" i="129"/>
  <c r="G2" i="129"/>
  <c r="A11" i="129"/>
  <c r="A9" i="129"/>
  <c r="A10" i="129"/>
  <c r="A7" i="129"/>
  <c r="A8" i="129"/>
  <c r="A6" i="129"/>
  <c r="E30" i="1"/>
  <c r="F30" i="1"/>
  <c r="G30" i="1"/>
  <c r="H30" i="1"/>
  <c r="I30" i="1"/>
  <c r="J30" i="1"/>
  <c r="K30" i="1"/>
  <c r="L30" i="1"/>
  <c r="M30" i="1"/>
  <c r="N30" i="1"/>
  <c r="O30" i="1"/>
  <c r="P30" i="1"/>
  <c r="Q30" i="1"/>
  <c r="R30" i="1"/>
  <c r="S30" i="1"/>
  <c r="T30" i="1"/>
  <c r="U30" i="1"/>
  <c r="D30" i="1"/>
  <c r="S3" i="128"/>
  <c r="R3" i="128"/>
  <c r="Q3" i="128"/>
  <c r="P3" i="128"/>
  <c r="O3" i="128"/>
  <c r="N3" i="128"/>
  <c r="M3" i="128"/>
  <c r="L3" i="128"/>
  <c r="K3" i="128"/>
  <c r="J3" i="128"/>
  <c r="I3" i="128"/>
  <c r="H3" i="128"/>
  <c r="F3" i="128"/>
  <c r="D3" i="128"/>
  <c r="S2" i="128"/>
  <c r="R2" i="128"/>
  <c r="Q2" i="128"/>
  <c r="P2" i="128"/>
  <c r="O2" i="128"/>
  <c r="N2" i="128"/>
  <c r="M2" i="128"/>
  <c r="L2" i="128"/>
  <c r="K2" i="128"/>
  <c r="J2" i="128"/>
  <c r="I2" i="128"/>
  <c r="H2" i="128"/>
  <c r="G2" i="128"/>
  <c r="F2" i="128"/>
  <c r="E2" i="128"/>
  <c r="D2" i="128"/>
  <c r="D8" i="128"/>
  <c r="D9" i="128"/>
  <c r="D12" i="128"/>
  <c r="A14" i="128"/>
  <c r="A15" i="128"/>
  <c r="A18" i="128"/>
  <c r="A16" i="128"/>
  <c r="A17" i="128"/>
  <c r="A7" i="128"/>
  <c r="A8" i="128"/>
  <c r="A9" i="128"/>
  <c r="A10" i="128"/>
  <c r="A11" i="128"/>
  <c r="A12" i="128"/>
  <c r="A13" i="128"/>
  <c r="A6" i="128"/>
  <c r="E3" i="334" l="1"/>
  <c r="H3" i="334"/>
  <c r="L3" i="334"/>
  <c r="M3" i="334"/>
  <c r="P3" i="334"/>
  <c r="S3" i="334"/>
  <c r="D29" i="1"/>
  <c r="E29" i="1"/>
  <c r="F29" i="1"/>
  <c r="G29" i="1"/>
  <c r="H29" i="1"/>
  <c r="I29" i="1"/>
  <c r="J29" i="1"/>
  <c r="K29" i="1"/>
  <c r="L29" i="1"/>
  <c r="M29" i="1"/>
  <c r="N29" i="1"/>
  <c r="O29" i="1"/>
  <c r="P29" i="1"/>
  <c r="Q29" i="1"/>
  <c r="R29" i="1"/>
  <c r="S29" i="1"/>
  <c r="T29" i="1"/>
  <c r="U29" i="1"/>
  <c r="C29" i="1"/>
  <c r="S3" i="127"/>
  <c r="R3" i="127"/>
  <c r="Q3" i="127"/>
  <c r="P3" i="127"/>
  <c r="O3" i="127"/>
  <c r="N3" i="127"/>
  <c r="M3" i="127"/>
  <c r="L3" i="127"/>
  <c r="K3" i="127"/>
  <c r="J3" i="127"/>
  <c r="I3" i="127"/>
  <c r="H3" i="127"/>
  <c r="G3" i="127"/>
  <c r="F3" i="127"/>
  <c r="E3" i="127"/>
  <c r="S2" i="127"/>
  <c r="R2" i="127"/>
  <c r="Q2" i="127"/>
  <c r="P2" i="127"/>
  <c r="O2" i="127"/>
  <c r="N2" i="127"/>
  <c r="M2" i="127"/>
  <c r="L2" i="127"/>
  <c r="K2" i="127"/>
  <c r="J2" i="127"/>
  <c r="I2" i="127"/>
  <c r="H2" i="127"/>
  <c r="G2" i="127"/>
  <c r="F2" i="127"/>
  <c r="E2" i="127"/>
  <c r="A23" i="127"/>
  <c r="D23" i="127" s="1"/>
  <c r="E23" i="127" s="1"/>
  <c r="D22" i="127"/>
  <c r="E22" i="127" s="1"/>
  <c r="A22" i="127"/>
  <c r="A21" i="127"/>
  <c r="D21" i="127" s="1"/>
  <c r="E21" i="127" s="1"/>
  <c r="A20" i="127"/>
  <c r="D20" i="127" s="1"/>
  <c r="E20" i="127" s="1"/>
  <c r="A19" i="127"/>
  <c r="D16" i="127"/>
  <c r="A18" i="127"/>
  <c r="A17" i="127"/>
  <c r="A16" i="127"/>
  <c r="A15" i="127"/>
  <c r="D11" i="127"/>
  <c r="D9" i="127"/>
  <c r="D6" i="127"/>
  <c r="A7" i="127"/>
  <c r="A8" i="127"/>
  <c r="A9" i="127"/>
  <c r="A10" i="127"/>
  <c r="A11" i="127"/>
  <c r="A12" i="127"/>
  <c r="A13" i="127"/>
  <c r="A14" i="127"/>
  <c r="A6" i="127"/>
  <c r="D28" i="1"/>
  <c r="E28" i="1"/>
  <c r="F28" i="1"/>
  <c r="G28" i="1"/>
  <c r="H28" i="1"/>
  <c r="I28" i="1"/>
  <c r="J28" i="1"/>
  <c r="K28" i="1"/>
  <c r="L28" i="1"/>
  <c r="M28" i="1"/>
  <c r="N28" i="1"/>
  <c r="O28" i="1"/>
  <c r="P28" i="1"/>
  <c r="Q28" i="1"/>
  <c r="R28" i="1"/>
  <c r="S28" i="1"/>
  <c r="T28" i="1"/>
  <c r="U28" i="1"/>
  <c r="C28" i="1"/>
  <c r="Q3" i="126"/>
  <c r="P3" i="126"/>
  <c r="O3" i="126"/>
  <c r="N3" i="126"/>
  <c r="M3" i="126"/>
  <c r="L3" i="126"/>
  <c r="K3" i="126"/>
  <c r="Q2" i="126"/>
  <c r="P2" i="126"/>
  <c r="O2" i="126"/>
  <c r="N2" i="126"/>
  <c r="M2" i="126"/>
  <c r="L2" i="126"/>
  <c r="K2" i="126"/>
  <c r="A14" i="126"/>
  <c r="A13" i="126"/>
  <c r="D11" i="126"/>
  <c r="E11" i="126" s="1"/>
  <c r="A11" i="126"/>
  <c r="A12" i="126"/>
  <c r="A10" i="126"/>
  <c r="A8" i="126"/>
  <c r="D8" i="126" s="1"/>
  <c r="E8" i="126" s="1"/>
  <c r="A7" i="126"/>
  <c r="A9" i="126"/>
  <c r="A6" i="126"/>
  <c r="D27" i="1" l="1"/>
  <c r="E27" i="1"/>
  <c r="F27" i="1"/>
  <c r="G27" i="1"/>
  <c r="H27" i="1"/>
  <c r="I27" i="1"/>
  <c r="J27" i="1"/>
  <c r="K27" i="1"/>
  <c r="L27" i="1"/>
  <c r="M27" i="1"/>
  <c r="N27" i="1"/>
  <c r="O27" i="1"/>
  <c r="P27" i="1"/>
  <c r="Q27" i="1"/>
  <c r="R27" i="1"/>
  <c r="S27" i="1"/>
  <c r="T27" i="1"/>
  <c r="U27" i="1"/>
  <c r="C27" i="1"/>
  <c r="M3" i="125"/>
  <c r="L3" i="125"/>
  <c r="K3" i="125"/>
  <c r="J3" i="125"/>
  <c r="I3" i="125"/>
  <c r="H3" i="125"/>
  <c r="M2" i="125"/>
  <c r="L2" i="125"/>
  <c r="K2" i="125"/>
  <c r="J2" i="125"/>
  <c r="I2" i="125"/>
  <c r="H2" i="125"/>
  <c r="D11" i="125"/>
  <c r="D10" i="125"/>
  <c r="A7" i="125"/>
  <c r="A8" i="125"/>
  <c r="A9" i="125"/>
  <c r="A10" i="125"/>
  <c r="A11" i="125"/>
  <c r="A12" i="125"/>
  <c r="A6" i="125"/>
  <c r="D26" i="1"/>
  <c r="E26" i="1"/>
  <c r="F26" i="1"/>
  <c r="G26" i="1"/>
  <c r="H26" i="1"/>
  <c r="I26" i="1"/>
  <c r="J26" i="1"/>
  <c r="K26" i="1"/>
  <c r="L26" i="1"/>
  <c r="M26" i="1"/>
  <c r="N26" i="1"/>
  <c r="O26" i="1"/>
  <c r="P26" i="1"/>
  <c r="Q26" i="1"/>
  <c r="R26" i="1"/>
  <c r="S26" i="1"/>
  <c r="T26" i="1"/>
  <c r="U26" i="1"/>
  <c r="C26" i="1"/>
  <c r="U25" i="1"/>
  <c r="D25" i="1"/>
  <c r="E25" i="1"/>
  <c r="F25" i="1"/>
  <c r="G25" i="1"/>
  <c r="H25" i="1"/>
  <c r="I25" i="1"/>
  <c r="J25" i="1"/>
  <c r="K25" i="1"/>
  <c r="L25" i="1"/>
  <c r="M25" i="1"/>
  <c r="N25" i="1"/>
  <c r="O25" i="1"/>
  <c r="P25" i="1"/>
  <c r="Q25" i="1"/>
  <c r="R25" i="1"/>
  <c r="S25" i="1"/>
  <c r="T25" i="1"/>
  <c r="C25" i="1"/>
  <c r="S3" i="123"/>
  <c r="R3" i="123"/>
  <c r="O3" i="123"/>
  <c r="N3" i="123"/>
  <c r="S2" i="123"/>
  <c r="R2" i="123"/>
  <c r="P2" i="123"/>
  <c r="O2" i="123"/>
  <c r="N2" i="123"/>
  <c r="D9" i="123"/>
  <c r="A9" i="123"/>
  <c r="A8" i="123"/>
  <c r="D8" i="123" s="1"/>
  <c r="A7" i="123"/>
  <c r="A6" i="123"/>
  <c r="D23" i="1" l="1"/>
  <c r="E23" i="1"/>
  <c r="F23" i="1"/>
  <c r="G23" i="1"/>
  <c r="H23" i="1"/>
  <c r="I23" i="1"/>
  <c r="J23" i="1"/>
  <c r="K23" i="1"/>
  <c r="L23" i="1"/>
  <c r="M23" i="1"/>
  <c r="N23" i="1"/>
  <c r="O23" i="1"/>
  <c r="P23" i="1"/>
  <c r="Q23" i="1"/>
  <c r="R23" i="1"/>
  <c r="S23" i="1"/>
  <c r="T23" i="1"/>
  <c r="U23" i="1"/>
  <c r="D24" i="1"/>
  <c r="E24" i="1"/>
  <c r="F24" i="1"/>
  <c r="G24" i="1"/>
  <c r="H24" i="1"/>
  <c r="I24" i="1"/>
  <c r="J24" i="1"/>
  <c r="K24" i="1"/>
  <c r="L24" i="1"/>
  <c r="M24" i="1"/>
  <c r="N24" i="1"/>
  <c r="O24" i="1"/>
  <c r="P24" i="1"/>
  <c r="Q24" i="1"/>
  <c r="R24" i="1"/>
  <c r="S24" i="1"/>
  <c r="T24" i="1"/>
  <c r="U24" i="1"/>
  <c r="C24" i="1"/>
  <c r="C23" i="1"/>
  <c r="C6" i="333"/>
  <c r="A2" i="333" s="1"/>
  <c r="C7" i="333"/>
  <c r="C8" i="333"/>
  <c r="A22" i="333"/>
  <c r="D22" i="333" s="1"/>
  <c r="E22" i="333" s="1"/>
  <c r="S3" i="333" s="1"/>
  <c r="D21" i="333"/>
  <c r="E21" i="333" s="1"/>
  <c r="R3" i="333" s="1"/>
  <c r="A21" i="333"/>
  <c r="A20" i="333"/>
  <c r="D20" i="333" s="1"/>
  <c r="E20" i="333" s="1"/>
  <c r="Q3" i="333" s="1"/>
  <c r="D19" i="333"/>
  <c r="E19" i="333" s="1"/>
  <c r="P3" i="333" s="1"/>
  <c r="A19" i="333"/>
  <c r="A18" i="333"/>
  <c r="D18" i="333" s="1"/>
  <c r="E18" i="333" s="1"/>
  <c r="O3" i="333" s="1"/>
  <c r="D17" i="333"/>
  <c r="E17" i="333" s="1"/>
  <c r="N3" i="333" s="1"/>
  <c r="A17" i="333"/>
  <c r="A16" i="333"/>
  <c r="D16" i="333" s="1"/>
  <c r="E16" i="333" s="1"/>
  <c r="M3" i="333" s="1"/>
  <c r="D15" i="333"/>
  <c r="E15" i="333" s="1"/>
  <c r="L3" i="333" s="1"/>
  <c r="A15" i="333"/>
  <c r="A14" i="333"/>
  <c r="D14" i="333" s="1"/>
  <c r="E14" i="333" s="1"/>
  <c r="I3" i="333" s="1"/>
  <c r="D13" i="333"/>
  <c r="E13" i="333" s="1"/>
  <c r="H3" i="333" s="1"/>
  <c r="A13" i="333"/>
  <c r="A12" i="333"/>
  <c r="D12" i="333" s="1"/>
  <c r="E12" i="333" s="1"/>
  <c r="G3" i="333" s="1"/>
  <c r="D11" i="333"/>
  <c r="E11" i="333" s="1"/>
  <c r="F3" i="333" s="1"/>
  <c r="A11" i="333"/>
  <c r="A10" i="333"/>
  <c r="D10" i="333" s="1"/>
  <c r="E10" i="333" s="1"/>
  <c r="E3" i="333" s="1"/>
  <c r="D9" i="333"/>
  <c r="E9" i="333" s="1"/>
  <c r="D3" i="333" s="1"/>
  <c r="A9" i="333"/>
  <c r="A8" i="333"/>
  <c r="D8" i="333" s="1"/>
  <c r="D7" i="333"/>
  <c r="E7" i="333"/>
  <c r="B3" i="333" s="1"/>
  <c r="A7" i="333"/>
  <c r="D6" i="333"/>
  <c r="A6" i="333"/>
  <c r="S2" i="333"/>
  <c r="R2" i="333"/>
  <c r="Q2" i="333"/>
  <c r="P2" i="333"/>
  <c r="O2" i="333"/>
  <c r="N2" i="333"/>
  <c r="M2" i="333"/>
  <c r="L2" i="333"/>
  <c r="K2" i="333"/>
  <c r="J2" i="333"/>
  <c r="I2" i="333"/>
  <c r="H2" i="333"/>
  <c r="G2" i="333"/>
  <c r="F2" i="333"/>
  <c r="E2" i="333"/>
  <c r="D2" i="333"/>
  <c r="B2" i="333"/>
  <c r="S3" i="122"/>
  <c r="R3" i="122"/>
  <c r="Q3" i="122"/>
  <c r="P3" i="122"/>
  <c r="O3" i="122"/>
  <c r="N3" i="122"/>
  <c r="M3" i="122"/>
  <c r="L3" i="122"/>
  <c r="I3" i="122"/>
  <c r="H3" i="122"/>
  <c r="G3" i="122"/>
  <c r="F3" i="122"/>
  <c r="E3" i="122"/>
  <c r="D3" i="122"/>
  <c r="C3" i="122"/>
  <c r="B3" i="122"/>
  <c r="A3" i="122"/>
  <c r="S2" i="122"/>
  <c r="R2" i="122"/>
  <c r="Q2" i="122"/>
  <c r="P2" i="122"/>
  <c r="O2" i="122"/>
  <c r="N2" i="122"/>
  <c r="M2" i="122"/>
  <c r="L2" i="122"/>
  <c r="K2" i="122"/>
  <c r="J2" i="122"/>
  <c r="I2" i="122"/>
  <c r="H2" i="122"/>
  <c r="G2" i="122"/>
  <c r="F2" i="122"/>
  <c r="E2" i="122"/>
  <c r="D2" i="122"/>
  <c r="C2" i="122"/>
  <c r="B2" i="122"/>
  <c r="A2" i="122"/>
  <c r="C6" i="122"/>
  <c r="C7" i="122"/>
  <c r="C8" i="122"/>
  <c r="A19" i="122"/>
  <c r="D19" i="122" s="1"/>
  <c r="E19" i="122" s="1"/>
  <c r="A18" i="122"/>
  <c r="D18" i="122" s="1"/>
  <c r="E18" i="122" s="1"/>
  <c r="D16" i="122"/>
  <c r="E16" i="122" s="1"/>
  <c r="D17" i="122"/>
  <c r="E17" i="122" s="1"/>
  <c r="A17" i="122"/>
  <c r="A16" i="122"/>
  <c r="A6" i="122"/>
  <c r="D6" i="122" s="1"/>
  <c r="A22" i="122"/>
  <c r="A21" i="122"/>
  <c r="A20" i="122"/>
  <c r="D20" i="122" s="1"/>
  <c r="A8" i="122"/>
  <c r="A9" i="122"/>
  <c r="A10" i="122"/>
  <c r="A11" i="122"/>
  <c r="A12" i="122"/>
  <c r="D12" i="122" s="1"/>
  <c r="A13" i="122"/>
  <c r="D13" i="122" s="1"/>
  <c r="A14" i="122"/>
  <c r="A15" i="122"/>
  <c r="A7" i="122"/>
  <c r="D7" i="122" s="1"/>
  <c r="D22" i="1"/>
  <c r="E22" i="1"/>
  <c r="F22" i="1"/>
  <c r="G22" i="1"/>
  <c r="H22" i="1"/>
  <c r="I22" i="1"/>
  <c r="J22" i="1"/>
  <c r="K22" i="1"/>
  <c r="L22" i="1"/>
  <c r="M22" i="1"/>
  <c r="N22" i="1"/>
  <c r="O22" i="1"/>
  <c r="P22" i="1"/>
  <c r="Q22" i="1"/>
  <c r="R22" i="1"/>
  <c r="S22" i="1"/>
  <c r="T22" i="1"/>
  <c r="U22" i="1"/>
  <c r="C22" i="1"/>
  <c r="P3" i="121"/>
  <c r="O3" i="121"/>
  <c r="N3" i="121"/>
  <c r="M3" i="121"/>
  <c r="L3" i="121"/>
  <c r="K3" i="121"/>
  <c r="I3" i="121"/>
  <c r="H3" i="121"/>
  <c r="G3" i="121"/>
  <c r="F3" i="121"/>
  <c r="E3" i="121"/>
  <c r="D3" i="121"/>
  <c r="C3" i="121"/>
  <c r="B3" i="121"/>
  <c r="P2" i="121"/>
  <c r="O2" i="121"/>
  <c r="N2" i="121"/>
  <c r="M2" i="121"/>
  <c r="L2" i="121"/>
  <c r="K2" i="121"/>
  <c r="I2" i="121"/>
  <c r="H2" i="121"/>
  <c r="G2" i="121"/>
  <c r="F2" i="121"/>
  <c r="E2" i="121"/>
  <c r="D2" i="121"/>
  <c r="C2" i="121"/>
  <c r="B2" i="121"/>
  <c r="D18" i="121"/>
  <c r="D14" i="121"/>
  <c r="A19" i="121"/>
  <c r="A18" i="121"/>
  <c r="A17" i="121"/>
  <c r="A14" i="121"/>
  <c r="A15" i="121"/>
  <c r="A16" i="121"/>
  <c r="D9" i="121"/>
  <c r="A7" i="121"/>
  <c r="A8" i="121"/>
  <c r="A9" i="121"/>
  <c r="A10" i="121"/>
  <c r="A11" i="121"/>
  <c r="A12" i="121"/>
  <c r="A13" i="121"/>
  <c r="A6" i="121"/>
  <c r="D21" i="1"/>
  <c r="E21" i="1"/>
  <c r="F21" i="1"/>
  <c r="G21" i="1"/>
  <c r="H21" i="1"/>
  <c r="I21" i="1"/>
  <c r="J21" i="1"/>
  <c r="K21" i="1"/>
  <c r="L21" i="1"/>
  <c r="M21" i="1"/>
  <c r="N21" i="1"/>
  <c r="O21" i="1"/>
  <c r="P21" i="1"/>
  <c r="Q21" i="1"/>
  <c r="R21" i="1"/>
  <c r="S21" i="1"/>
  <c r="T21" i="1"/>
  <c r="U21" i="1"/>
  <c r="C21" i="1"/>
  <c r="E8" i="333" l="1"/>
  <c r="C3" i="333" s="1"/>
  <c r="C2" i="333"/>
  <c r="E6" i="333"/>
  <c r="A3" i="333" s="1"/>
  <c r="E6" i="122"/>
  <c r="S3" i="120"/>
  <c r="R3" i="120"/>
  <c r="Q3" i="120"/>
  <c r="P3" i="120"/>
  <c r="L3" i="120"/>
  <c r="S2" i="120"/>
  <c r="R2" i="120"/>
  <c r="Q2" i="120"/>
  <c r="P2" i="120"/>
  <c r="L2" i="120"/>
  <c r="A10" i="120"/>
  <c r="A9" i="120"/>
  <c r="A8" i="120"/>
  <c r="A7" i="120"/>
  <c r="A6" i="120"/>
  <c r="D20" i="1" l="1"/>
  <c r="E20" i="1"/>
  <c r="F20" i="1"/>
  <c r="G20" i="1"/>
  <c r="H20" i="1"/>
  <c r="I20" i="1"/>
  <c r="J20" i="1"/>
  <c r="K20" i="1"/>
  <c r="L20" i="1"/>
  <c r="M20" i="1"/>
  <c r="N20" i="1"/>
  <c r="O20" i="1"/>
  <c r="P20" i="1"/>
  <c r="Q20" i="1"/>
  <c r="R20" i="1"/>
  <c r="S20" i="1"/>
  <c r="T20" i="1"/>
  <c r="U20" i="1"/>
  <c r="C20" i="1"/>
  <c r="S3" i="119"/>
  <c r="R3" i="119"/>
  <c r="Q3" i="119"/>
  <c r="P3" i="119"/>
  <c r="O3" i="119"/>
  <c r="S2" i="119"/>
  <c r="R2" i="119"/>
  <c r="Q2" i="119"/>
  <c r="P2" i="119"/>
  <c r="O2" i="119"/>
  <c r="A13" i="119"/>
  <c r="A12" i="119"/>
  <c r="A11" i="119"/>
  <c r="A10" i="119"/>
  <c r="A9" i="119"/>
  <c r="A8" i="119"/>
  <c r="A7" i="119"/>
  <c r="A6" i="119"/>
  <c r="D19" i="1"/>
  <c r="E19" i="1"/>
  <c r="F19" i="1"/>
  <c r="G19" i="1"/>
  <c r="H19" i="1"/>
  <c r="I19" i="1"/>
  <c r="J19" i="1"/>
  <c r="K19" i="1"/>
  <c r="L19" i="1"/>
  <c r="M19" i="1"/>
  <c r="N19" i="1"/>
  <c r="O19" i="1"/>
  <c r="P19" i="1"/>
  <c r="Q19" i="1"/>
  <c r="R19" i="1"/>
  <c r="S19" i="1"/>
  <c r="T19" i="1"/>
  <c r="U19" i="1"/>
  <c r="C19" i="1"/>
  <c r="S3" i="118"/>
  <c r="R3" i="118"/>
  <c r="Q3" i="118"/>
  <c r="P3" i="118"/>
  <c r="O3" i="118"/>
  <c r="N3" i="118"/>
  <c r="M3" i="118"/>
  <c r="L3" i="118"/>
  <c r="S2" i="118"/>
  <c r="R2" i="118"/>
  <c r="Q2" i="118"/>
  <c r="P2" i="118"/>
  <c r="O2" i="118"/>
  <c r="N2" i="118"/>
  <c r="M2" i="118"/>
  <c r="L2" i="118"/>
  <c r="D8" i="118"/>
  <c r="A13" i="118"/>
  <c r="A12" i="118"/>
  <c r="A11" i="118"/>
  <c r="A10" i="118"/>
  <c r="A9" i="118"/>
  <c r="A7" i="118"/>
  <c r="A8" i="118"/>
  <c r="A6" i="118"/>
  <c r="D18" i="1"/>
  <c r="E18" i="1"/>
  <c r="F18" i="1"/>
  <c r="G18" i="1"/>
  <c r="H18" i="1"/>
  <c r="I18" i="1"/>
  <c r="J18" i="1"/>
  <c r="K18" i="1"/>
  <c r="L18" i="1"/>
  <c r="M18" i="1"/>
  <c r="N18" i="1"/>
  <c r="O18" i="1"/>
  <c r="P18" i="1"/>
  <c r="Q18" i="1"/>
  <c r="R18" i="1"/>
  <c r="S18" i="1"/>
  <c r="T18" i="1"/>
  <c r="U18" i="1"/>
  <c r="C18" i="1"/>
  <c r="H3" i="117"/>
  <c r="G3" i="117"/>
  <c r="F3" i="117"/>
  <c r="E3" i="117"/>
  <c r="D3" i="117"/>
  <c r="E6" i="117"/>
  <c r="S3" i="117"/>
  <c r="R3" i="117"/>
  <c r="Q3" i="117"/>
  <c r="P3" i="117"/>
  <c r="O3" i="117"/>
  <c r="N3" i="117"/>
  <c r="M3" i="117"/>
  <c r="L3" i="117"/>
  <c r="K3" i="117"/>
  <c r="I3" i="117"/>
  <c r="C3" i="117"/>
  <c r="S2" i="117"/>
  <c r="R2" i="117"/>
  <c r="Q2" i="117"/>
  <c r="P2" i="117"/>
  <c r="O2" i="117"/>
  <c r="N2" i="117"/>
  <c r="M2" i="117"/>
  <c r="L2" i="117"/>
  <c r="K2" i="117"/>
  <c r="I2" i="117"/>
  <c r="H2" i="117"/>
  <c r="G2" i="117"/>
  <c r="F2" i="117"/>
  <c r="E2" i="117"/>
  <c r="D2" i="117"/>
  <c r="C2" i="117"/>
  <c r="A32" i="117"/>
  <c r="D32" i="117" s="1"/>
  <c r="E32" i="117" s="1"/>
  <c r="A31" i="117"/>
  <c r="D31" i="117" s="1"/>
  <c r="E31" i="117" s="1"/>
  <c r="A30" i="117"/>
  <c r="D30" i="117" s="1"/>
  <c r="E30" i="117" s="1"/>
  <c r="A29" i="117"/>
  <c r="D29" i="117" s="1"/>
  <c r="E29" i="117" s="1"/>
  <c r="A28" i="117"/>
  <c r="D28" i="117" s="1"/>
  <c r="A27" i="117"/>
  <c r="D27" i="117" s="1"/>
  <c r="E27" i="117" s="1"/>
  <c r="A25" i="117"/>
  <c r="D25" i="117" s="1"/>
  <c r="E25" i="117" s="1"/>
  <c r="A26" i="117"/>
  <c r="D26" i="117" s="1"/>
  <c r="A24" i="117"/>
  <c r="A23" i="117"/>
  <c r="A22" i="117"/>
  <c r="D22" i="117" s="1"/>
  <c r="A21" i="117"/>
  <c r="E28" i="117" l="1"/>
  <c r="E26" i="117"/>
  <c r="A18" i="117"/>
  <c r="D18" i="117" s="1"/>
  <c r="E18" i="117" s="1"/>
  <c r="A19" i="117"/>
  <c r="D19" i="117" s="1"/>
  <c r="E19" i="117" s="1"/>
  <c r="A20" i="117"/>
  <c r="D20" i="117" s="1"/>
  <c r="E20" i="117" s="1"/>
  <c r="A17" i="117"/>
  <c r="D21" i="117"/>
  <c r="E21" i="117" s="1"/>
  <c r="E22" i="117"/>
  <c r="D23" i="117"/>
  <c r="E23" i="117" s="1"/>
  <c r="D24" i="117"/>
  <c r="E24" i="117" s="1"/>
  <c r="A14" i="117"/>
  <c r="D14" i="117" s="1"/>
  <c r="E14" i="117" s="1"/>
  <c r="A15" i="117"/>
  <c r="D15" i="117" s="1"/>
  <c r="E15" i="117" s="1"/>
  <c r="A16" i="117"/>
  <c r="D16" i="117" s="1"/>
  <c r="E16" i="117" s="1"/>
  <c r="A7" i="117"/>
  <c r="D7" i="117" s="1"/>
  <c r="E7" i="117" s="1"/>
  <c r="A8" i="117"/>
  <c r="A9" i="117"/>
  <c r="A10" i="117"/>
  <c r="A11" i="117"/>
  <c r="A12" i="117"/>
  <c r="D12" i="117" s="1"/>
  <c r="A13" i="117"/>
  <c r="A6" i="117"/>
  <c r="D13" i="119"/>
  <c r="E13" i="119" s="1"/>
  <c r="D13" i="121"/>
  <c r="E13" i="121" s="1"/>
  <c r="E14" i="121"/>
  <c r="D15" i="121"/>
  <c r="E15" i="121" s="1"/>
  <c r="D16" i="121"/>
  <c r="E16" i="121" s="1"/>
  <c r="D17" i="121"/>
  <c r="E17" i="121" s="1"/>
  <c r="E18" i="121"/>
  <c r="D19" i="121"/>
  <c r="E19" i="121" s="1"/>
  <c r="D14" i="122"/>
  <c r="E14" i="122" s="1"/>
  <c r="D15" i="122"/>
  <c r="E15" i="122" s="1"/>
  <c r="E20" i="122"/>
  <c r="D21" i="122"/>
  <c r="E21" i="122" s="1"/>
  <c r="D22" i="122"/>
  <c r="E22" i="122" s="1"/>
  <c r="D13" i="127"/>
  <c r="E13" i="127" s="1"/>
  <c r="D14" i="127"/>
  <c r="E14" i="127" s="1"/>
  <c r="D15" i="127"/>
  <c r="E15" i="127" s="1"/>
  <c r="E16" i="127"/>
  <c r="D17" i="127"/>
  <c r="E17" i="127" s="1"/>
  <c r="D18" i="127"/>
  <c r="E18" i="127" s="1"/>
  <c r="D19" i="127"/>
  <c r="E19" i="127" s="1"/>
  <c r="D13" i="128"/>
  <c r="E13" i="128" s="1"/>
  <c r="D14" i="128"/>
  <c r="E14" i="128" s="1"/>
  <c r="D15" i="128"/>
  <c r="E15" i="128" s="1"/>
  <c r="D16" i="128"/>
  <c r="E16" i="128" s="1"/>
  <c r="D17" i="128"/>
  <c r="E17" i="128" s="1"/>
  <c r="D18" i="128"/>
  <c r="E18" i="128" s="1"/>
  <c r="D13" i="130"/>
  <c r="E13" i="130" s="1"/>
  <c r="D37" i="131"/>
  <c r="E37" i="131" s="1"/>
  <c r="D38" i="131"/>
  <c r="E38" i="131" s="1"/>
  <c r="D39" i="131"/>
  <c r="E39" i="131" s="1"/>
  <c r="D40" i="131"/>
  <c r="E40" i="131" s="1"/>
  <c r="D41" i="131"/>
  <c r="E41" i="131" s="1"/>
  <c r="E42" i="131"/>
  <c r="E43" i="131"/>
  <c r="D18" i="133"/>
  <c r="E18" i="133" s="1"/>
  <c r="I3" i="133" s="1"/>
  <c r="D19" i="133"/>
  <c r="E19" i="133" s="1"/>
  <c r="J3" i="133" s="1"/>
  <c r="D20" i="133"/>
  <c r="E20" i="133" s="1"/>
  <c r="K3" i="133" s="1"/>
  <c r="D21" i="133"/>
  <c r="E21" i="133" s="1"/>
  <c r="L3" i="133" s="1"/>
  <c r="D22" i="133"/>
  <c r="E22" i="133" s="1"/>
  <c r="M3" i="133" s="1"/>
  <c r="E23" i="133"/>
  <c r="E24" i="133"/>
  <c r="N3" i="133" s="1"/>
  <c r="D15" i="134"/>
  <c r="E15" i="134" s="1"/>
  <c r="D16" i="134"/>
  <c r="E16" i="134" s="1"/>
  <c r="D17" i="134"/>
  <c r="E17" i="134" s="1"/>
  <c r="E18" i="134"/>
  <c r="D19" i="134"/>
  <c r="E19" i="134" s="1"/>
  <c r="D20" i="134"/>
  <c r="E20" i="134" s="1"/>
  <c r="D21" i="134"/>
  <c r="E21" i="134" s="1"/>
  <c r="D17" i="135"/>
  <c r="E17" i="135" s="1"/>
  <c r="E18" i="135"/>
  <c r="D19" i="135"/>
  <c r="E19" i="135" s="1"/>
  <c r="D20" i="135"/>
  <c r="E20" i="135" s="1"/>
  <c r="D21" i="135"/>
  <c r="E21" i="135" s="1"/>
  <c r="D22" i="135"/>
  <c r="E22" i="135" s="1"/>
  <c r="D23" i="135"/>
  <c r="E23" i="135" s="1"/>
  <c r="E15" i="136"/>
  <c r="D16" i="136"/>
  <c r="E16" i="136" s="1"/>
  <c r="E17" i="136"/>
  <c r="E18" i="136"/>
  <c r="D19" i="136"/>
  <c r="E19" i="136" s="1"/>
  <c r="D20" i="136"/>
  <c r="E20" i="136" s="1"/>
  <c r="D21" i="136"/>
  <c r="E21" i="136" s="1"/>
  <c r="D13" i="138"/>
  <c r="E13" i="138" s="1"/>
  <c r="D14" i="138"/>
  <c r="E14" i="138" s="1"/>
  <c r="E15" i="138"/>
  <c r="D13" i="139"/>
  <c r="E13" i="139" s="1"/>
  <c r="D13" i="140"/>
  <c r="E13" i="140" s="1"/>
  <c r="D14" i="140"/>
  <c r="E14" i="140" s="1"/>
  <c r="D15" i="140"/>
  <c r="E15" i="140" s="1"/>
  <c r="D16" i="140"/>
  <c r="E16" i="140" s="1"/>
  <c r="D17" i="140"/>
  <c r="E17" i="140" s="1"/>
  <c r="E14" i="141"/>
  <c r="D15" i="141"/>
  <c r="E15" i="141" s="1"/>
  <c r="D16" i="141"/>
  <c r="E16" i="141" s="1"/>
  <c r="D17" i="141"/>
  <c r="E17" i="141" s="1"/>
  <c r="D18" i="141"/>
  <c r="E18" i="141" s="1"/>
  <c r="D19" i="141"/>
  <c r="E19" i="141" s="1"/>
  <c r="E20" i="141"/>
  <c r="D13" i="142"/>
  <c r="E13" i="142" s="1"/>
  <c r="E14" i="142"/>
  <c r="D15" i="142"/>
  <c r="E15" i="142" s="1"/>
  <c r="D11" i="148"/>
  <c r="E11" i="148" s="1"/>
  <c r="E12" i="148"/>
  <c r="D13" i="148"/>
  <c r="E13" i="148" s="1"/>
  <c r="D13" i="151"/>
  <c r="E13" i="151" s="1"/>
  <c r="D14" i="151"/>
  <c r="E14" i="151" s="1"/>
  <c r="E15" i="151"/>
  <c r="E16" i="151"/>
  <c r="D17" i="151"/>
  <c r="E17" i="151" s="1"/>
  <c r="D18" i="151"/>
  <c r="E18" i="151" s="1"/>
  <c r="D19" i="151"/>
  <c r="E19" i="151" s="1"/>
  <c r="D14" i="152"/>
  <c r="E14" i="152" s="1"/>
  <c r="D15" i="152"/>
  <c r="E15" i="152" s="1"/>
  <c r="D16" i="152"/>
  <c r="E16" i="152" s="1"/>
  <c r="D17" i="152"/>
  <c r="E17" i="152" s="1"/>
  <c r="E13" i="153"/>
  <c r="D14" i="153"/>
  <c r="E14" i="153" s="1"/>
  <c r="E15" i="153"/>
  <c r="E13" i="154"/>
  <c r="D14" i="154"/>
  <c r="E14" i="154" s="1"/>
  <c r="D16" i="154"/>
  <c r="E16" i="154" s="1"/>
  <c r="D17" i="154"/>
  <c r="E17" i="154" s="1"/>
  <c r="D18" i="154"/>
  <c r="E18" i="154" s="1"/>
  <c r="D19" i="154"/>
  <c r="E19" i="154" s="1"/>
  <c r="E20" i="154"/>
  <c r="D13" i="155"/>
  <c r="E13" i="155" s="1"/>
  <c r="D13" i="156"/>
  <c r="E13" i="156" s="1"/>
  <c r="D14" i="156"/>
  <c r="E14" i="156" s="1"/>
  <c r="E15" i="156"/>
  <c r="D16" i="156"/>
  <c r="E16" i="156" s="1"/>
  <c r="D17" i="156"/>
  <c r="E17" i="156" s="1"/>
  <c r="D13" i="159"/>
  <c r="E13" i="159" s="1"/>
  <c r="E13" i="162"/>
  <c r="D14" i="162"/>
  <c r="E14" i="162" s="1"/>
  <c r="E15" i="162"/>
  <c r="D16" i="162"/>
  <c r="E16" i="162" s="1"/>
  <c r="D17" i="162"/>
  <c r="E17" i="162" s="1"/>
  <c r="D18" i="162"/>
  <c r="E18" i="162" s="1"/>
  <c r="D19" i="162"/>
  <c r="E19" i="162" s="1"/>
  <c r="D12" i="164"/>
  <c r="E12" i="164" s="1"/>
  <c r="E13" i="164"/>
  <c r="E14" i="164"/>
  <c r="E15" i="164"/>
  <c r="D16" i="164"/>
  <c r="E16" i="164" s="1"/>
  <c r="D17" i="164"/>
  <c r="E17" i="164" s="1"/>
  <c r="D18" i="164"/>
  <c r="E18" i="164" s="1"/>
  <c r="D13" i="165"/>
  <c r="E13" i="165" s="1"/>
  <c r="E15" i="166"/>
  <c r="D16" i="166"/>
  <c r="E16" i="166" s="1"/>
  <c r="D17" i="166"/>
  <c r="E17" i="166" s="1"/>
  <c r="D13" i="167"/>
  <c r="E13" i="167" s="1"/>
  <c r="D14" i="167"/>
  <c r="E14" i="167" s="1"/>
  <c r="D15" i="167"/>
  <c r="E15" i="167" s="1"/>
  <c r="D16" i="167"/>
  <c r="E16" i="167" s="1"/>
  <c r="D17" i="167"/>
  <c r="E17" i="167" s="1"/>
  <c r="D18" i="167"/>
  <c r="E18" i="167" s="1"/>
  <c r="D19" i="167"/>
  <c r="E19" i="167" s="1"/>
  <c r="D13" i="168"/>
  <c r="E13" i="168" s="1"/>
  <c r="D14" i="168"/>
  <c r="E14" i="168" s="1"/>
  <c r="E15" i="168"/>
  <c r="D16" i="168"/>
  <c r="E16" i="168" s="1"/>
  <c r="D17" i="168"/>
  <c r="E17" i="168" s="1"/>
  <c r="E19" i="168"/>
  <c r="D20" i="168"/>
  <c r="E20" i="168" s="1"/>
  <c r="E13" i="170"/>
  <c r="E14" i="170"/>
  <c r="D13" i="171"/>
  <c r="E13" i="171" s="1"/>
  <c r="D14" i="171"/>
  <c r="E14" i="171" s="1"/>
  <c r="E15" i="171"/>
  <c r="D16" i="171"/>
  <c r="E16" i="171" s="1"/>
  <c r="E17" i="171"/>
  <c r="D18" i="171"/>
  <c r="E18" i="171" s="1"/>
  <c r="D19" i="171"/>
  <c r="E19" i="171" s="1"/>
  <c r="D13" i="172"/>
  <c r="E13" i="172" s="1"/>
  <c r="D14" i="172"/>
  <c r="E14" i="172" s="1"/>
  <c r="E16" i="172"/>
  <c r="E17" i="172"/>
  <c r="E18" i="172"/>
  <c r="E19" i="172"/>
  <c r="D20" i="172"/>
  <c r="E20" i="172" s="1"/>
  <c r="E13" i="173"/>
  <c r="D14" i="173"/>
  <c r="E14" i="173" s="1"/>
  <c r="D15" i="173"/>
  <c r="E15" i="173" s="1"/>
  <c r="D16" i="173"/>
  <c r="E16" i="173" s="1"/>
  <c r="D17" i="173"/>
  <c r="E17" i="173" s="1"/>
  <c r="D13" i="174"/>
  <c r="E13" i="174" s="1"/>
  <c r="D14" i="174"/>
  <c r="E14" i="174" s="1"/>
  <c r="D15" i="175"/>
  <c r="E15" i="175" s="1"/>
  <c r="E16" i="175"/>
  <c r="D13" i="176"/>
  <c r="E13" i="176" s="1"/>
  <c r="D14" i="176"/>
  <c r="E14" i="176" s="1"/>
  <c r="D15" i="176"/>
  <c r="E15" i="176" s="1"/>
  <c r="D16" i="176"/>
  <c r="E16" i="176" s="1"/>
  <c r="D17" i="176"/>
  <c r="E17" i="176" s="1"/>
  <c r="D15" i="177"/>
  <c r="E15" i="177" s="1"/>
  <c r="D16" i="177"/>
  <c r="E16" i="177" s="1"/>
  <c r="D17" i="177"/>
  <c r="E17" i="177" s="1"/>
  <c r="D18" i="177"/>
  <c r="E18" i="177" s="1"/>
  <c r="D19" i="177"/>
  <c r="E19" i="177" s="1"/>
  <c r="E20" i="177"/>
  <c r="D21" i="177"/>
  <c r="E21" i="177" s="1"/>
  <c r="E14" i="178"/>
  <c r="E15" i="178"/>
  <c r="D16" i="178"/>
  <c r="E16" i="178" s="1"/>
  <c r="E17" i="178"/>
  <c r="D18" i="178"/>
  <c r="E18" i="178" s="1"/>
  <c r="E19" i="178"/>
  <c r="E20" i="178"/>
  <c r="D14" i="179"/>
  <c r="E14" i="179" s="1"/>
  <c r="D15" i="179"/>
  <c r="E15" i="179" s="1"/>
  <c r="D16" i="179"/>
  <c r="E16" i="179" s="1"/>
  <c r="E17" i="179"/>
  <c r="D18" i="179"/>
  <c r="E18" i="179" s="1"/>
  <c r="D19" i="179"/>
  <c r="E19" i="179" s="1"/>
  <c r="D20" i="179"/>
  <c r="E20" i="179" s="1"/>
  <c r="E16" i="180"/>
  <c r="D17" i="180"/>
  <c r="E17" i="180" s="1"/>
  <c r="D18" i="180"/>
  <c r="E18" i="180" s="1"/>
  <c r="D19" i="180"/>
  <c r="E19" i="180" s="1"/>
  <c r="D20" i="180"/>
  <c r="E20" i="180" s="1"/>
  <c r="D21" i="180"/>
  <c r="E21" i="180" s="1"/>
  <c r="E22" i="180"/>
  <c r="E13" i="181"/>
  <c r="E14" i="181"/>
  <c r="D13" i="183"/>
  <c r="E13" i="183" s="1"/>
  <c r="D14" i="183"/>
  <c r="E14" i="183" s="1"/>
  <c r="D15" i="183"/>
  <c r="E15" i="183" s="1"/>
  <c r="D16" i="183"/>
  <c r="E16" i="183" s="1"/>
  <c r="E13" i="186"/>
  <c r="D14" i="186"/>
  <c r="E14" i="186" s="1"/>
  <c r="D15" i="186"/>
  <c r="E15" i="186" s="1"/>
  <c r="D16" i="186"/>
  <c r="E16" i="186" s="1"/>
  <c r="D17" i="186"/>
  <c r="E17" i="186" s="1"/>
  <c r="D18" i="186"/>
  <c r="E18" i="186" s="1"/>
  <c r="E19" i="186"/>
  <c r="D13" i="189"/>
  <c r="E13" i="189" s="1"/>
  <c r="D14" i="189"/>
  <c r="E14" i="189" s="1"/>
  <c r="D15" i="189"/>
  <c r="E15" i="189" s="1"/>
  <c r="D16" i="189"/>
  <c r="E16" i="189" s="1"/>
  <c r="D17" i="189"/>
  <c r="E17" i="189" s="1"/>
  <c r="D18" i="189"/>
  <c r="E18" i="189" s="1"/>
  <c r="D19" i="189"/>
  <c r="E19" i="189" s="1"/>
  <c r="D14" i="191"/>
  <c r="E14" i="191" s="1"/>
  <c r="D15" i="191"/>
  <c r="E15" i="191" s="1"/>
  <c r="E16" i="191"/>
  <c r="D14" i="192"/>
  <c r="E14" i="192" s="1"/>
  <c r="R3" i="192" s="1"/>
  <c r="D15" i="192"/>
  <c r="E15" i="192" s="1"/>
  <c r="S3" i="192" s="1"/>
  <c r="D13" i="193"/>
  <c r="E13" i="193" s="1"/>
  <c r="D14" i="193"/>
  <c r="E14" i="193" s="1"/>
  <c r="D15" i="193"/>
  <c r="E15" i="193" s="1"/>
  <c r="E16" i="193"/>
  <c r="D17" i="193"/>
  <c r="E17" i="193" s="1"/>
  <c r="D18" i="193"/>
  <c r="E18" i="193" s="1"/>
  <c r="D19" i="193"/>
  <c r="E19" i="193" s="1"/>
  <c r="D13" i="194"/>
  <c r="E13" i="194" s="1"/>
  <c r="D14" i="194"/>
  <c r="E14" i="194" s="1"/>
  <c r="D15" i="194"/>
  <c r="E15" i="194" s="1"/>
  <c r="E16" i="194"/>
  <c r="D17" i="194"/>
  <c r="E17" i="194" s="1"/>
  <c r="D18" i="194"/>
  <c r="E18" i="194" s="1"/>
  <c r="D19" i="194"/>
  <c r="E19" i="194" s="1"/>
  <c r="E13" i="196"/>
  <c r="E14" i="196"/>
  <c r="E15" i="196"/>
  <c r="D16" i="196"/>
  <c r="E16" i="196" s="1"/>
  <c r="S3" i="196" s="1"/>
  <c r="D17" i="196"/>
  <c r="E17" i="196" s="1"/>
  <c r="D13" i="197"/>
  <c r="E13" i="197" s="1"/>
  <c r="D14" i="197"/>
  <c r="E14" i="197" s="1"/>
  <c r="D15" i="197"/>
  <c r="E15" i="197" s="1"/>
  <c r="E13" i="198"/>
  <c r="R3" i="198" s="1"/>
  <c r="D14" i="198"/>
  <c r="E14" i="198" s="1"/>
  <c r="D13" i="205"/>
  <c r="E13" i="205" s="1"/>
  <c r="E14" i="205"/>
  <c r="D15" i="205"/>
  <c r="E15" i="205" s="1"/>
  <c r="E16" i="205"/>
  <c r="D17" i="205"/>
  <c r="E17" i="205" s="1"/>
  <c r="E18" i="205"/>
  <c r="D19" i="205"/>
  <c r="E19" i="205" s="1"/>
  <c r="D13" i="206"/>
  <c r="E13" i="206" s="1"/>
  <c r="E14" i="206"/>
  <c r="D15" i="206"/>
  <c r="E15" i="206" s="1"/>
  <c r="E16" i="206"/>
  <c r="D17" i="206"/>
  <c r="E17" i="206" s="1"/>
  <c r="D13" i="207"/>
  <c r="E13" i="207"/>
  <c r="D14" i="207"/>
  <c r="E14" i="207" s="1"/>
  <c r="D15" i="207"/>
  <c r="E15" i="207"/>
  <c r="D16" i="207"/>
  <c r="E16" i="207" s="1"/>
  <c r="D17" i="207"/>
  <c r="E17" i="207" s="1"/>
  <c r="D18" i="207"/>
  <c r="E18" i="207" s="1"/>
  <c r="D19" i="207"/>
  <c r="E19" i="207" s="1"/>
  <c r="D13" i="208"/>
  <c r="E13" i="208" s="1"/>
  <c r="D14" i="208"/>
  <c r="E14" i="208"/>
  <c r="D15" i="208"/>
  <c r="E15" i="208" s="1"/>
  <c r="D16" i="208"/>
  <c r="E16" i="208"/>
  <c r="D17" i="208"/>
  <c r="E17" i="208" s="1"/>
  <c r="D18" i="208"/>
  <c r="E18" i="208" s="1"/>
  <c r="D19" i="208"/>
  <c r="E19" i="208" s="1"/>
  <c r="D13" i="209"/>
  <c r="E13" i="209" s="1"/>
  <c r="D14" i="209"/>
  <c r="E14" i="209" s="1"/>
  <c r="D15" i="209"/>
  <c r="E15" i="209"/>
  <c r="D16" i="209"/>
  <c r="E16" i="209" s="1"/>
  <c r="D17" i="209"/>
  <c r="E17" i="209"/>
  <c r="D18" i="209"/>
  <c r="E18" i="209" s="1"/>
  <c r="D19" i="209"/>
  <c r="E19" i="209" s="1"/>
  <c r="D13" i="210"/>
  <c r="E13" i="210" s="1"/>
  <c r="D14" i="210"/>
  <c r="E14" i="210" s="1"/>
  <c r="D15" i="210"/>
  <c r="E15" i="210" s="1"/>
  <c r="D16" i="210"/>
  <c r="E16" i="210"/>
  <c r="D17" i="210"/>
  <c r="E17" i="210" s="1"/>
  <c r="D18" i="210"/>
  <c r="E18" i="210"/>
  <c r="D19" i="210"/>
  <c r="E19" i="210" s="1"/>
  <c r="D13" i="211"/>
  <c r="E13" i="211" s="1"/>
  <c r="D14" i="211"/>
  <c r="E14" i="211" s="1"/>
  <c r="D15" i="211"/>
  <c r="E15" i="211" s="1"/>
  <c r="D16" i="211"/>
  <c r="E16" i="211" s="1"/>
  <c r="D17" i="211"/>
  <c r="E17" i="211"/>
  <c r="D18" i="211"/>
  <c r="E18" i="211" s="1"/>
  <c r="D19" i="211"/>
  <c r="E19" i="211"/>
  <c r="D13" i="212"/>
  <c r="E13" i="212" s="1"/>
  <c r="D14" i="212"/>
  <c r="E14" i="212" s="1"/>
  <c r="D15" i="212"/>
  <c r="E15" i="212" s="1"/>
  <c r="D16" i="212"/>
  <c r="E16" i="212" s="1"/>
  <c r="D17" i="212"/>
  <c r="E17" i="212" s="1"/>
  <c r="D18" i="212"/>
  <c r="E18" i="212"/>
  <c r="D19" i="212"/>
  <c r="E19" i="212" s="1"/>
  <c r="D13" i="213"/>
  <c r="E13" i="213"/>
  <c r="D14" i="213"/>
  <c r="E14" i="213" s="1"/>
  <c r="D15" i="213"/>
  <c r="E15" i="213" s="1"/>
  <c r="D16" i="213"/>
  <c r="E16" i="213" s="1"/>
  <c r="D17" i="213"/>
  <c r="E17" i="213" s="1"/>
  <c r="D18" i="213"/>
  <c r="E18" i="213" s="1"/>
  <c r="D19" i="213"/>
  <c r="E19" i="213"/>
  <c r="D13" i="214"/>
  <c r="E13" i="214" s="1"/>
  <c r="D14" i="214"/>
  <c r="E14" i="214"/>
  <c r="D15" i="214"/>
  <c r="E15" i="214" s="1"/>
  <c r="D16" i="214"/>
  <c r="E16" i="214" s="1"/>
  <c r="D17" i="214"/>
  <c r="E17" i="214" s="1"/>
  <c r="D18" i="214"/>
  <c r="E18" i="214" s="1"/>
  <c r="D19" i="214"/>
  <c r="E19" i="214" s="1"/>
  <c r="D13" i="215"/>
  <c r="E13" i="215"/>
  <c r="D14" i="215"/>
  <c r="E14" i="215" s="1"/>
  <c r="D15" i="215"/>
  <c r="E15" i="215"/>
  <c r="D16" i="215"/>
  <c r="E16" i="215" s="1"/>
  <c r="D17" i="215"/>
  <c r="E17" i="215" s="1"/>
  <c r="D18" i="215"/>
  <c r="E18" i="215" s="1"/>
  <c r="D19" i="215"/>
  <c r="E19" i="215" s="1"/>
  <c r="D13" i="216"/>
  <c r="E13" i="216" s="1"/>
  <c r="D14" i="216"/>
  <c r="E14" i="216"/>
  <c r="D15" i="216"/>
  <c r="E15" i="216" s="1"/>
  <c r="D16" i="216"/>
  <c r="E16" i="216"/>
  <c r="D17" i="216"/>
  <c r="E17" i="216" s="1"/>
  <c r="D18" i="216"/>
  <c r="E18" i="216" s="1"/>
  <c r="D19" i="216"/>
  <c r="E19" i="216" s="1"/>
  <c r="D13" i="217"/>
  <c r="E13" i="217" s="1"/>
  <c r="D14" i="217"/>
  <c r="E14" i="217" s="1"/>
  <c r="D15" i="217"/>
  <c r="E15" i="217"/>
  <c r="D16" i="217"/>
  <c r="E16" i="217" s="1"/>
  <c r="D17" i="217"/>
  <c r="E17" i="217"/>
  <c r="D18" i="217"/>
  <c r="E18" i="217" s="1"/>
  <c r="D19" i="217"/>
  <c r="E19" i="217" s="1"/>
  <c r="D13" i="218"/>
  <c r="E13" i="218" s="1"/>
  <c r="D14" i="218"/>
  <c r="E14" i="218" s="1"/>
  <c r="D15" i="218"/>
  <c r="E15" i="218" s="1"/>
  <c r="D16" i="218"/>
  <c r="E16" i="218"/>
  <c r="D17" i="218"/>
  <c r="E17" i="218" s="1"/>
  <c r="D18" i="218"/>
  <c r="E18" i="218"/>
  <c r="D19" i="218"/>
  <c r="E19" i="218" s="1"/>
  <c r="D13" i="219"/>
  <c r="E13" i="219" s="1"/>
  <c r="D14" i="219"/>
  <c r="E14" i="219" s="1"/>
  <c r="D15" i="219"/>
  <c r="E15" i="219" s="1"/>
  <c r="D16" i="219"/>
  <c r="E16" i="219" s="1"/>
  <c r="D17" i="219"/>
  <c r="E17" i="219"/>
  <c r="D18" i="219"/>
  <c r="E18" i="219" s="1"/>
  <c r="D19" i="219"/>
  <c r="E19" i="219"/>
  <c r="D13" i="220"/>
  <c r="E13" i="220" s="1"/>
  <c r="D14" i="220"/>
  <c r="E14" i="220" s="1"/>
  <c r="D15" i="220"/>
  <c r="E15" i="220" s="1"/>
  <c r="D16" i="220"/>
  <c r="E16" i="220" s="1"/>
  <c r="D17" i="220"/>
  <c r="E17" i="220" s="1"/>
  <c r="D18" i="220"/>
  <c r="E18" i="220"/>
  <c r="D19" i="220"/>
  <c r="E19" i="220" s="1"/>
  <c r="D13" i="221"/>
  <c r="E13" i="221"/>
  <c r="D14" i="221"/>
  <c r="E14" i="221" s="1"/>
  <c r="D15" i="221"/>
  <c r="E15" i="221" s="1"/>
  <c r="D16" i="221"/>
  <c r="E16" i="221" s="1"/>
  <c r="D17" i="221"/>
  <c r="E17" i="221" s="1"/>
  <c r="D18" i="221"/>
  <c r="E18" i="221" s="1"/>
  <c r="D19" i="221"/>
  <c r="E19" i="221"/>
  <c r="D13" i="222"/>
  <c r="E13" i="222" s="1"/>
  <c r="D14" i="222"/>
  <c r="E14" i="222"/>
  <c r="D15" i="222"/>
  <c r="E15" i="222" s="1"/>
  <c r="D16" i="222"/>
  <c r="E16" i="222" s="1"/>
  <c r="D17" i="222"/>
  <c r="E17" i="222" s="1"/>
  <c r="D18" i="222"/>
  <c r="E18" i="222" s="1"/>
  <c r="D19" i="222"/>
  <c r="E19" i="222" s="1"/>
  <c r="D13" i="223"/>
  <c r="E13" i="223"/>
  <c r="D14" i="223"/>
  <c r="E14" i="223" s="1"/>
  <c r="D15" i="223"/>
  <c r="E15" i="223"/>
  <c r="D16" i="223"/>
  <c r="E16" i="223" s="1"/>
  <c r="D17" i="223"/>
  <c r="E17" i="223" s="1"/>
  <c r="D18" i="223"/>
  <c r="E18" i="223" s="1"/>
  <c r="D19" i="223"/>
  <c r="E19" i="223" s="1"/>
  <c r="D13" i="224"/>
  <c r="E13" i="224" s="1"/>
  <c r="D14" i="224"/>
  <c r="E14" i="224"/>
  <c r="D15" i="224"/>
  <c r="E15" i="224" s="1"/>
  <c r="D16" i="224"/>
  <c r="E16" i="224"/>
  <c r="D17" i="224"/>
  <c r="E17" i="224" s="1"/>
  <c r="D18" i="224"/>
  <c r="E18" i="224" s="1"/>
  <c r="D19" i="224"/>
  <c r="E19" i="224" s="1"/>
  <c r="D13" i="225"/>
  <c r="E13" i="225" s="1"/>
  <c r="D14" i="225"/>
  <c r="E14" i="225" s="1"/>
  <c r="D15" i="225"/>
  <c r="E15" i="225"/>
  <c r="D16" i="225"/>
  <c r="E16" i="225" s="1"/>
  <c r="D17" i="225"/>
  <c r="E17" i="225"/>
  <c r="D18" i="225"/>
  <c r="E18" i="225" s="1"/>
  <c r="D19" i="225"/>
  <c r="E19" i="225" s="1"/>
  <c r="D13" i="226"/>
  <c r="E13" i="226" s="1"/>
  <c r="D14" i="226"/>
  <c r="E14" i="226" s="1"/>
  <c r="D15" i="226"/>
  <c r="E15" i="226" s="1"/>
  <c r="D16" i="226"/>
  <c r="E16" i="226"/>
  <c r="D17" i="226"/>
  <c r="E17" i="226" s="1"/>
  <c r="D18" i="226"/>
  <c r="E18" i="226"/>
  <c r="D19" i="226"/>
  <c r="E19" i="226" s="1"/>
  <c r="D13" i="227"/>
  <c r="E13" i="227" s="1"/>
  <c r="D14" i="227"/>
  <c r="E14" i="227" s="1"/>
  <c r="D15" i="227"/>
  <c r="E15" i="227" s="1"/>
  <c r="D16" i="227"/>
  <c r="E16" i="227" s="1"/>
  <c r="D17" i="227"/>
  <c r="E17" i="227"/>
  <c r="D18" i="227"/>
  <c r="E18" i="227" s="1"/>
  <c r="D19" i="227"/>
  <c r="E19" i="227"/>
  <c r="D13" i="228"/>
  <c r="E13" i="228" s="1"/>
  <c r="D14" i="228"/>
  <c r="E14" i="228" s="1"/>
  <c r="D15" i="228"/>
  <c r="E15" i="228" s="1"/>
  <c r="D16" i="228"/>
  <c r="E16" i="228" s="1"/>
  <c r="D17" i="228"/>
  <c r="E17" i="228" s="1"/>
  <c r="D18" i="228"/>
  <c r="E18" i="228"/>
  <c r="D19" i="228"/>
  <c r="E19" i="228" s="1"/>
  <c r="D13" i="229"/>
  <c r="E13" i="229"/>
  <c r="D14" i="229"/>
  <c r="E14" i="229" s="1"/>
  <c r="D15" i="229"/>
  <c r="E15" i="229" s="1"/>
  <c r="D16" i="229"/>
  <c r="E16" i="229" s="1"/>
  <c r="D17" i="229"/>
  <c r="E17" i="229" s="1"/>
  <c r="D18" i="229"/>
  <c r="E18" i="229" s="1"/>
  <c r="D19" i="229"/>
  <c r="E19" i="229"/>
  <c r="D13" i="230"/>
  <c r="E13" i="230" s="1"/>
  <c r="D14" i="230"/>
  <c r="E14" i="230"/>
  <c r="D15" i="230"/>
  <c r="E15" i="230" s="1"/>
  <c r="D16" i="230"/>
  <c r="E16" i="230" s="1"/>
  <c r="D17" i="230"/>
  <c r="E17" i="230" s="1"/>
  <c r="D18" i="230"/>
  <c r="E18" i="230" s="1"/>
  <c r="D19" i="230"/>
  <c r="E19" i="230" s="1"/>
  <c r="D13" i="231"/>
  <c r="E13" i="231"/>
  <c r="D14" i="231"/>
  <c r="E14" i="231" s="1"/>
  <c r="D15" i="231"/>
  <c r="E15" i="231"/>
  <c r="D16" i="231"/>
  <c r="E16" i="231" s="1"/>
  <c r="D17" i="231"/>
  <c r="E17" i="231" s="1"/>
  <c r="D18" i="231"/>
  <c r="E18" i="231" s="1"/>
  <c r="D19" i="231"/>
  <c r="E19" i="231" s="1"/>
  <c r="D13" i="232"/>
  <c r="E13" i="232" s="1"/>
  <c r="D14" i="232"/>
  <c r="E14" i="232"/>
  <c r="D15" i="232"/>
  <c r="E15" i="232" s="1"/>
  <c r="D16" i="232"/>
  <c r="E16" i="232"/>
  <c r="D17" i="232"/>
  <c r="E17" i="232" s="1"/>
  <c r="D18" i="232"/>
  <c r="E18" i="232" s="1"/>
  <c r="D19" i="232"/>
  <c r="E19" i="232" s="1"/>
  <c r="D13" i="233"/>
  <c r="E13" i="233" s="1"/>
  <c r="D14" i="233"/>
  <c r="E14" i="233" s="1"/>
  <c r="D15" i="233"/>
  <c r="E15" i="233"/>
  <c r="D16" i="233"/>
  <c r="E16" i="233" s="1"/>
  <c r="D17" i="233"/>
  <c r="E17" i="233"/>
  <c r="D18" i="233"/>
  <c r="E18" i="233" s="1"/>
  <c r="D19" i="233"/>
  <c r="E19" i="233" s="1"/>
  <c r="D13" i="234"/>
  <c r="E13" i="234" s="1"/>
  <c r="D14" i="234"/>
  <c r="E14" i="234" s="1"/>
  <c r="D15" i="234"/>
  <c r="E15" i="234" s="1"/>
  <c r="D16" i="234"/>
  <c r="E16" i="234"/>
  <c r="D17" i="234"/>
  <c r="E17" i="234" s="1"/>
  <c r="D18" i="234"/>
  <c r="E18" i="234"/>
  <c r="D19" i="234"/>
  <c r="E19" i="234" s="1"/>
  <c r="D13" i="235"/>
  <c r="E13" i="235" s="1"/>
  <c r="D14" i="235"/>
  <c r="E14" i="235" s="1"/>
  <c r="D15" i="235"/>
  <c r="E15" i="235" s="1"/>
  <c r="D16" i="235"/>
  <c r="E16" i="235" s="1"/>
  <c r="D17" i="235"/>
  <c r="E17" i="235"/>
  <c r="D18" i="235"/>
  <c r="E18" i="235" s="1"/>
  <c r="D19" i="235"/>
  <c r="E19" i="235"/>
  <c r="D13" i="236"/>
  <c r="E13" i="236" s="1"/>
  <c r="D14" i="236"/>
  <c r="E14" i="236" s="1"/>
  <c r="D15" i="236"/>
  <c r="E15" i="236" s="1"/>
  <c r="D16" i="236"/>
  <c r="E16" i="236" s="1"/>
  <c r="D17" i="236"/>
  <c r="E17" i="236" s="1"/>
  <c r="D18" i="236"/>
  <c r="E18" i="236"/>
  <c r="D19" i="236"/>
  <c r="E19" i="236" s="1"/>
  <c r="D13" i="237"/>
  <c r="E13" i="237"/>
  <c r="D14" i="237"/>
  <c r="E14" i="237" s="1"/>
  <c r="D15" i="237"/>
  <c r="E15" i="237" s="1"/>
  <c r="D16" i="237"/>
  <c r="E16" i="237" s="1"/>
  <c r="D17" i="237"/>
  <c r="E17" i="237" s="1"/>
  <c r="D18" i="237"/>
  <c r="E18" i="237" s="1"/>
  <c r="D19" i="237"/>
  <c r="E19" i="237"/>
  <c r="D13" i="238"/>
  <c r="E13" i="238" s="1"/>
  <c r="D14" i="238"/>
  <c r="E14" i="238"/>
  <c r="D15" i="238"/>
  <c r="E15" i="238" s="1"/>
  <c r="D16" i="238"/>
  <c r="E16" i="238" s="1"/>
  <c r="D17" i="238"/>
  <c r="E17" i="238" s="1"/>
  <c r="D18" i="238"/>
  <c r="E18" i="238" s="1"/>
  <c r="D19" i="238"/>
  <c r="E19" i="238" s="1"/>
  <c r="D13" i="239"/>
  <c r="E13" i="239"/>
  <c r="D14" i="239"/>
  <c r="E14" i="239" s="1"/>
  <c r="D15" i="239"/>
  <c r="E15" i="239"/>
  <c r="D16" i="239"/>
  <c r="E16" i="239" s="1"/>
  <c r="D17" i="239"/>
  <c r="E17" i="239" s="1"/>
  <c r="D18" i="239"/>
  <c r="E18" i="239" s="1"/>
  <c r="D19" i="239"/>
  <c r="E19" i="239"/>
  <c r="D13" i="240"/>
  <c r="E13" i="240" s="1"/>
  <c r="D14" i="240"/>
  <c r="E14" i="240"/>
  <c r="D15" i="240"/>
  <c r="E15" i="240" s="1"/>
  <c r="D16" i="240"/>
  <c r="E16" i="240"/>
  <c r="D17" i="240"/>
  <c r="E17" i="240" s="1"/>
  <c r="D18" i="240"/>
  <c r="E18" i="240" s="1"/>
  <c r="D19" i="240"/>
  <c r="E19" i="240" s="1"/>
  <c r="D13" i="241"/>
  <c r="E13" i="241"/>
  <c r="D14" i="241"/>
  <c r="E14" i="241" s="1"/>
  <c r="D15" i="241"/>
  <c r="E15" i="241"/>
  <c r="D16" i="241"/>
  <c r="E16" i="241" s="1"/>
  <c r="D17" i="241"/>
  <c r="E17" i="241"/>
  <c r="D18" i="241"/>
  <c r="E18" i="241" s="1"/>
  <c r="D19" i="241"/>
  <c r="E19" i="241" s="1"/>
  <c r="D13" i="242"/>
  <c r="E13" i="242" s="1"/>
  <c r="D14" i="242"/>
  <c r="E14" i="242"/>
  <c r="D15" i="242"/>
  <c r="E15" i="242" s="1"/>
  <c r="D16" i="242"/>
  <c r="E16" i="242"/>
  <c r="D17" i="242"/>
  <c r="E17" i="242" s="1"/>
  <c r="D18" i="242"/>
  <c r="E18" i="242"/>
  <c r="D19" i="242"/>
  <c r="E19" i="242" s="1"/>
  <c r="D13" i="243"/>
  <c r="E13" i="243" s="1"/>
  <c r="D14" i="243"/>
  <c r="E14" i="243" s="1"/>
  <c r="D15" i="243"/>
  <c r="E15" i="243"/>
  <c r="D16" i="243"/>
  <c r="E16" i="243" s="1"/>
  <c r="D17" i="243"/>
  <c r="E17" i="243"/>
  <c r="D18" i="243"/>
  <c r="E18" i="243" s="1"/>
  <c r="D19" i="243"/>
  <c r="E19" i="243"/>
  <c r="D13" i="244"/>
  <c r="E13" i="244" s="1"/>
  <c r="D14" i="244"/>
  <c r="E14" i="244" s="1"/>
  <c r="D15" i="244"/>
  <c r="E15" i="244" s="1"/>
  <c r="D16" i="244"/>
  <c r="E16" i="244"/>
  <c r="D17" i="244"/>
  <c r="E17" i="244" s="1"/>
  <c r="D18" i="244"/>
  <c r="E18" i="244"/>
  <c r="D19" i="244"/>
  <c r="E19" i="244" s="1"/>
  <c r="D13" i="245"/>
  <c r="E13" i="245"/>
  <c r="D14" i="245"/>
  <c r="E14" i="245" s="1"/>
  <c r="D15" i="245"/>
  <c r="E15" i="245" s="1"/>
  <c r="D16" i="245"/>
  <c r="E16" i="245" s="1"/>
  <c r="D17" i="245"/>
  <c r="E17" i="245"/>
  <c r="D18" i="245"/>
  <c r="E18" i="245" s="1"/>
  <c r="D19" i="245"/>
  <c r="E19" i="245"/>
  <c r="D13" i="246"/>
  <c r="E13" i="246" s="1"/>
  <c r="D14" i="246"/>
  <c r="E14" i="246"/>
  <c r="D15" i="246"/>
  <c r="E15" i="246" s="1"/>
  <c r="D16" i="246"/>
  <c r="E16" i="246" s="1"/>
  <c r="D17" i="246"/>
  <c r="E17" i="246" s="1"/>
  <c r="D18" i="246"/>
  <c r="E18" i="246"/>
  <c r="D19" i="246"/>
  <c r="E19" i="246" s="1"/>
  <c r="D13" i="247"/>
  <c r="E13" i="247"/>
  <c r="D14" i="247"/>
  <c r="E14" i="247" s="1"/>
  <c r="D15" i="247"/>
  <c r="E15" i="247"/>
  <c r="D16" i="247"/>
  <c r="E16" i="247" s="1"/>
  <c r="D17" i="247"/>
  <c r="E17" i="247" s="1"/>
  <c r="D18" i="247"/>
  <c r="E18" i="247" s="1"/>
  <c r="D19" i="247"/>
  <c r="E19" i="247"/>
  <c r="D13" i="248"/>
  <c r="E13" i="248" s="1"/>
  <c r="D14" i="248"/>
  <c r="E14" i="248"/>
  <c r="D15" i="248"/>
  <c r="E15" i="248" s="1"/>
  <c r="D16" i="248"/>
  <c r="E16" i="248"/>
  <c r="D17" i="248"/>
  <c r="E17" i="248" s="1"/>
  <c r="D18" i="248"/>
  <c r="E18" i="248" s="1"/>
  <c r="D19" i="248"/>
  <c r="E19" i="248" s="1"/>
  <c r="D13" i="249"/>
  <c r="E13" i="249"/>
  <c r="D14" i="249"/>
  <c r="E14" i="249" s="1"/>
  <c r="D15" i="249"/>
  <c r="E15" i="249"/>
  <c r="D16" i="249"/>
  <c r="E16" i="249" s="1"/>
  <c r="D17" i="249"/>
  <c r="E17" i="249"/>
  <c r="D18" i="249"/>
  <c r="E18" i="249" s="1"/>
  <c r="D19" i="249"/>
  <c r="E19" i="249" s="1"/>
  <c r="D13" i="250"/>
  <c r="E13" i="250" s="1"/>
  <c r="D14" i="250"/>
  <c r="E14" i="250"/>
  <c r="D15" i="250"/>
  <c r="E15" i="250" s="1"/>
  <c r="D16" i="250"/>
  <c r="E16" i="250"/>
  <c r="D17" i="250"/>
  <c r="E17" i="250" s="1"/>
  <c r="D18" i="250"/>
  <c r="E18" i="250"/>
  <c r="D19" i="250"/>
  <c r="E19" i="250" s="1"/>
  <c r="D13" i="251"/>
  <c r="E13" i="251" s="1"/>
  <c r="D14" i="251"/>
  <c r="E14" i="251" s="1"/>
  <c r="D15" i="251"/>
  <c r="E15" i="251"/>
  <c r="D16" i="251"/>
  <c r="E16" i="251" s="1"/>
  <c r="D17" i="251"/>
  <c r="E17" i="251"/>
  <c r="D18" i="251"/>
  <c r="E18" i="251" s="1"/>
  <c r="D19" i="251"/>
  <c r="E19" i="251"/>
  <c r="D13" i="252"/>
  <c r="E13" i="252" s="1"/>
  <c r="D14" i="252"/>
  <c r="E14" i="252" s="1"/>
  <c r="D15" i="252"/>
  <c r="E15" i="252" s="1"/>
  <c r="D16" i="252"/>
  <c r="E16" i="252"/>
  <c r="D17" i="252"/>
  <c r="E17" i="252" s="1"/>
  <c r="D18" i="252"/>
  <c r="E18" i="252"/>
  <c r="D19" i="252"/>
  <c r="E19" i="252" s="1"/>
  <c r="D13" i="253"/>
  <c r="E13" i="253"/>
  <c r="D14" i="253"/>
  <c r="E14" i="253" s="1"/>
  <c r="D15" i="253"/>
  <c r="E15" i="253" s="1"/>
  <c r="D16" i="253"/>
  <c r="E16" i="253" s="1"/>
  <c r="D17" i="253"/>
  <c r="E17" i="253"/>
  <c r="D18" i="253"/>
  <c r="E18" i="253" s="1"/>
  <c r="D19" i="253"/>
  <c r="E19" i="253"/>
  <c r="D13" i="254"/>
  <c r="E13" i="254" s="1"/>
  <c r="D14" i="254"/>
  <c r="E14" i="254"/>
  <c r="D15" i="254"/>
  <c r="E15" i="254" s="1"/>
  <c r="D16" i="254"/>
  <c r="E16" i="254" s="1"/>
  <c r="D17" i="254"/>
  <c r="E17" i="254"/>
  <c r="D18" i="254"/>
  <c r="E18" i="254" s="1"/>
  <c r="D19" i="254"/>
  <c r="E19" i="254"/>
  <c r="D13" i="255"/>
  <c r="E13" i="255" s="1"/>
  <c r="D14" i="255"/>
  <c r="E14" i="255" s="1"/>
  <c r="D15" i="255"/>
  <c r="E15" i="255" s="1"/>
  <c r="D16" i="255"/>
  <c r="E16" i="255" s="1"/>
  <c r="D17" i="255"/>
  <c r="E17" i="255" s="1"/>
  <c r="D18" i="255"/>
  <c r="E18" i="255" s="1"/>
  <c r="D19" i="255"/>
  <c r="E19" i="255" s="1"/>
  <c r="D13" i="256"/>
  <c r="E13" i="256" s="1"/>
  <c r="D14" i="256"/>
  <c r="E14" i="256" s="1"/>
  <c r="D15" i="256"/>
  <c r="E15" i="256" s="1"/>
  <c r="D16" i="256"/>
  <c r="E16" i="256" s="1"/>
  <c r="D17" i="256"/>
  <c r="E17" i="256" s="1"/>
  <c r="D18" i="256"/>
  <c r="E18" i="256" s="1"/>
  <c r="D19" i="256"/>
  <c r="E19" i="256" s="1"/>
  <c r="D13" i="257"/>
  <c r="E13" i="257" s="1"/>
  <c r="D14" i="257"/>
  <c r="E14" i="257" s="1"/>
  <c r="D15" i="257"/>
  <c r="E15" i="257" s="1"/>
  <c r="D16" i="257"/>
  <c r="E16" i="257" s="1"/>
  <c r="D17" i="257"/>
  <c r="E17" i="257" s="1"/>
  <c r="D18" i="257"/>
  <c r="E18" i="257" s="1"/>
  <c r="D19" i="257"/>
  <c r="E19" i="257" s="1"/>
  <c r="D13" i="258"/>
  <c r="E13" i="258" s="1"/>
  <c r="D14" i="258"/>
  <c r="E14" i="258" s="1"/>
  <c r="D15" i="258"/>
  <c r="E15" i="258" s="1"/>
  <c r="D16" i="258"/>
  <c r="E16" i="258" s="1"/>
  <c r="D17" i="258"/>
  <c r="E17" i="258" s="1"/>
  <c r="D18" i="258"/>
  <c r="E18" i="258" s="1"/>
  <c r="D19" i="258"/>
  <c r="E19" i="258" s="1"/>
  <c r="D13" i="259"/>
  <c r="E13" i="259" s="1"/>
  <c r="D14" i="259"/>
  <c r="E14" i="259" s="1"/>
  <c r="D15" i="259"/>
  <c r="E15" i="259" s="1"/>
  <c r="D16" i="259"/>
  <c r="E16" i="259" s="1"/>
  <c r="D17" i="259"/>
  <c r="E17" i="259" s="1"/>
  <c r="D18" i="259"/>
  <c r="E18" i="259" s="1"/>
  <c r="D19" i="259"/>
  <c r="E19" i="259" s="1"/>
  <c r="D13" i="260"/>
  <c r="E13" i="260" s="1"/>
  <c r="D14" i="260"/>
  <c r="E14" i="260" s="1"/>
  <c r="D15" i="260"/>
  <c r="E15" i="260" s="1"/>
  <c r="D16" i="260"/>
  <c r="E16" i="260" s="1"/>
  <c r="D17" i="260"/>
  <c r="E17" i="260" s="1"/>
  <c r="D18" i="260"/>
  <c r="E18" i="260" s="1"/>
  <c r="D19" i="260"/>
  <c r="E19" i="260" s="1"/>
  <c r="D13" i="261"/>
  <c r="E13" i="261" s="1"/>
  <c r="D14" i="261"/>
  <c r="E14" i="261" s="1"/>
  <c r="D15" i="261"/>
  <c r="E15" i="261" s="1"/>
  <c r="D16" i="261"/>
  <c r="E16" i="261" s="1"/>
  <c r="D17" i="261"/>
  <c r="E17" i="261" s="1"/>
  <c r="D18" i="261"/>
  <c r="E18" i="261" s="1"/>
  <c r="D19" i="261"/>
  <c r="E19" i="261" s="1"/>
  <c r="D13" i="262"/>
  <c r="E13" i="262" s="1"/>
  <c r="D14" i="262"/>
  <c r="E14" i="262" s="1"/>
  <c r="D15" i="262"/>
  <c r="E15" i="262" s="1"/>
  <c r="D16" i="262"/>
  <c r="E16" i="262" s="1"/>
  <c r="D17" i="262"/>
  <c r="E17" i="262" s="1"/>
  <c r="D18" i="262"/>
  <c r="E18" i="262" s="1"/>
  <c r="D19" i="262"/>
  <c r="E19" i="262" s="1"/>
  <c r="D13" i="263"/>
  <c r="E13" i="263" s="1"/>
  <c r="D14" i="263"/>
  <c r="E14" i="263" s="1"/>
  <c r="D15" i="263"/>
  <c r="E15" i="263" s="1"/>
  <c r="D16" i="263"/>
  <c r="E16" i="263" s="1"/>
  <c r="D17" i="263"/>
  <c r="E17" i="263" s="1"/>
  <c r="D18" i="263"/>
  <c r="E18" i="263" s="1"/>
  <c r="D19" i="263"/>
  <c r="E19" i="263" s="1"/>
  <c r="D13" i="264"/>
  <c r="E13" i="264" s="1"/>
  <c r="D14" i="264"/>
  <c r="E14" i="264" s="1"/>
  <c r="D15" i="264"/>
  <c r="E15" i="264" s="1"/>
  <c r="D16" i="264"/>
  <c r="E16" i="264" s="1"/>
  <c r="D17" i="264"/>
  <c r="E17" i="264" s="1"/>
  <c r="D18" i="264"/>
  <c r="E18" i="264" s="1"/>
  <c r="D19" i="264"/>
  <c r="E19" i="264" s="1"/>
  <c r="D13" i="265"/>
  <c r="E13" i="265" s="1"/>
  <c r="D14" i="265"/>
  <c r="E14" i="265" s="1"/>
  <c r="D15" i="265"/>
  <c r="E15" i="265" s="1"/>
  <c r="D16" i="265"/>
  <c r="E16" i="265" s="1"/>
  <c r="D17" i="265"/>
  <c r="E17" i="265" s="1"/>
  <c r="D18" i="265"/>
  <c r="E18" i="265" s="1"/>
  <c r="D19" i="265"/>
  <c r="E19" i="265" s="1"/>
  <c r="D13" i="266"/>
  <c r="E13" i="266" s="1"/>
  <c r="D14" i="266"/>
  <c r="E14" i="266" s="1"/>
  <c r="D15" i="266"/>
  <c r="E15" i="266" s="1"/>
  <c r="D16" i="266"/>
  <c r="E16" i="266" s="1"/>
  <c r="D17" i="266"/>
  <c r="E17" i="266" s="1"/>
  <c r="D18" i="266"/>
  <c r="E18" i="266" s="1"/>
  <c r="D19" i="266"/>
  <c r="E19" i="266" s="1"/>
  <c r="D13" i="267"/>
  <c r="E13" i="267" s="1"/>
  <c r="D14" i="267"/>
  <c r="E14" i="267" s="1"/>
  <c r="D15" i="267"/>
  <c r="E15" i="267" s="1"/>
  <c r="D16" i="267"/>
  <c r="E16" i="267" s="1"/>
  <c r="D17" i="267"/>
  <c r="E17" i="267" s="1"/>
  <c r="D18" i="267"/>
  <c r="E18" i="267" s="1"/>
  <c r="D19" i="267"/>
  <c r="E19" i="267" s="1"/>
  <c r="D13" i="268"/>
  <c r="E13" i="268" s="1"/>
  <c r="D14" i="268"/>
  <c r="E14" i="268" s="1"/>
  <c r="D15" i="268"/>
  <c r="E15" i="268" s="1"/>
  <c r="D16" i="268"/>
  <c r="E16" i="268" s="1"/>
  <c r="D17" i="268"/>
  <c r="E17" i="268" s="1"/>
  <c r="D18" i="268"/>
  <c r="E18" i="268" s="1"/>
  <c r="D19" i="268"/>
  <c r="E19" i="268" s="1"/>
  <c r="D13" i="269"/>
  <c r="E13" i="269" s="1"/>
  <c r="D14" i="269"/>
  <c r="E14" i="269" s="1"/>
  <c r="D15" i="269"/>
  <c r="E15" i="269" s="1"/>
  <c r="D16" i="269"/>
  <c r="E16" i="269" s="1"/>
  <c r="D17" i="269"/>
  <c r="E17" i="269" s="1"/>
  <c r="D18" i="269"/>
  <c r="E18" i="269" s="1"/>
  <c r="D19" i="269"/>
  <c r="E19" i="269" s="1"/>
  <c r="D13" i="270"/>
  <c r="E13" i="270" s="1"/>
  <c r="D14" i="270"/>
  <c r="E14" i="270" s="1"/>
  <c r="D15" i="270"/>
  <c r="E15" i="270" s="1"/>
  <c r="D16" i="270"/>
  <c r="E16" i="270" s="1"/>
  <c r="D17" i="270"/>
  <c r="E17" i="270" s="1"/>
  <c r="D18" i="270"/>
  <c r="E18" i="270" s="1"/>
  <c r="D19" i="270"/>
  <c r="E19" i="270" s="1"/>
  <c r="D13" i="271"/>
  <c r="E13" i="271" s="1"/>
  <c r="D14" i="271"/>
  <c r="E14" i="271" s="1"/>
  <c r="D15" i="271"/>
  <c r="E15" i="271" s="1"/>
  <c r="D16" i="271"/>
  <c r="E16" i="271" s="1"/>
  <c r="D17" i="271"/>
  <c r="E17" i="271" s="1"/>
  <c r="D18" i="271"/>
  <c r="E18" i="271" s="1"/>
  <c r="D19" i="271"/>
  <c r="E19" i="271" s="1"/>
  <c r="D13" i="272"/>
  <c r="E13" i="272" s="1"/>
  <c r="D14" i="272"/>
  <c r="E14" i="272" s="1"/>
  <c r="D15" i="272"/>
  <c r="E15" i="272" s="1"/>
  <c r="D16" i="272"/>
  <c r="E16" i="272" s="1"/>
  <c r="D17" i="272"/>
  <c r="E17" i="272" s="1"/>
  <c r="D18" i="272"/>
  <c r="E18" i="272" s="1"/>
  <c r="D19" i="272"/>
  <c r="E19" i="272" s="1"/>
  <c r="D13" i="273"/>
  <c r="E13" i="273" s="1"/>
  <c r="D14" i="273"/>
  <c r="E14" i="273" s="1"/>
  <c r="D15" i="273"/>
  <c r="E15" i="273" s="1"/>
  <c r="D16" i="273"/>
  <c r="E16" i="273" s="1"/>
  <c r="D17" i="273"/>
  <c r="E17" i="273" s="1"/>
  <c r="D18" i="273"/>
  <c r="E18" i="273" s="1"/>
  <c r="D19" i="273"/>
  <c r="E19" i="273" s="1"/>
  <c r="D13" i="274"/>
  <c r="E13" i="274" s="1"/>
  <c r="D14" i="274"/>
  <c r="E14" i="274" s="1"/>
  <c r="D15" i="274"/>
  <c r="E15" i="274" s="1"/>
  <c r="D16" i="274"/>
  <c r="E16" i="274" s="1"/>
  <c r="D17" i="274"/>
  <c r="E17" i="274" s="1"/>
  <c r="D18" i="274"/>
  <c r="E18" i="274" s="1"/>
  <c r="D19" i="274"/>
  <c r="E19" i="274" s="1"/>
  <c r="D13" i="275"/>
  <c r="E13" i="275" s="1"/>
  <c r="D14" i="275"/>
  <c r="E14" i="275" s="1"/>
  <c r="D15" i="275"/>
  <c r="E15" i="275" s="1"/>
  <c r="D16" i="275"/>
  <c r="E16" i="275" s="1"/>
  <c r="D17" i="275"/>
  <c r="E17" i="275" s="1"/>
  <c r="D18" i="275"/>
  <c r="E18" i="275" s="1"/>
  <c r="D19" i="275"/>
  <c r="E19" i="275" s="1"/>
  <c r="D13" i="276"/>
  <c r="E13" i="276" s="1"/>
  <c r="D14" i="276"/>
  <c r="E14" i="276" s="1"/>
  <c r="D15" i="276"/>
  <c r="E15" i="276" s="1"/>
  <c r="D16" i="276"/>
  <c r="E16" i="276" s="1"/>
  <c r="D17" i="276"/>
  <c r="E17" i="276" s="1"/>
  <c r="D18" i="276"/>
  <c r="E18" i="276" s="1"/>
  <c r="D19" i="276"/>
  <c r="E19" i="276" s="1"/>
  <c r="D13" i="277"/>
  <c r="E13" i="277" s="1"/>
  <c r="D14" i="277"/>
  <c r="E14" i="277" s="1"/>
  <c r="D15" i="277"/>
  <c r="E15" i="277" s="1"/>
  <c r="D16" i="277"/>
  <c r="E16" i="277" s="1"/>
  <c r="D17" i="277"/>
  <c r="E17" i="277" s="1"/>
  <c r="D18" i="277"/>
  <c r="E18" i="277" s="1"/>
  <c r="D19" i="277"/>
  <c r="E19" i="277" s="1"/>
  <c r="D13" i="278"/>
  <c r="E13" i="278" s="1"/>
  <c r="D14" i="278"/>
  <c r="E14" i="278" s="1"/>
  <c r="D15" i="278"/>
  <c r="E15" i="278" s="1"/>
  <c r="D16" i="278"/>
  <c r="E16" i="278" s="1"/>
  <c r="D17" i="278"/>
  <c r="E17" i="278" s="1"/>
  <c r="D18" i="278"/>
  <c r="E18" i="278" s="1"/>
  <c r="D19" i="278"/>
  <c r="E19" i="278" s="1"/>
  <c r="D13" i="279"/>
  <c r="E13" i="279" s="1"/>
  <c r="D14" i="279"/>
  <c r="E14" i="279" s="1"/>
  <c r="D15" i="279"/>
  <c r="E15" i="279" s="1"/>
  <c r="D16" i="279"/>
  <c r="E16" i="279" s="1"/>
  <c r="D17" i="279"/>
  <c r="E17" i="279" s="1"/>
  <c r="D18" i="279"/>
  <c r="E18" i="279" s="1"/>
  <c r="D19" i="279"/>
  <c r="E19" i="279" s="1"/>
  <c r="D13" i="280"/>
  <c r="E13" i="280" s="1"/>
  <c r="D14" i="280"/>
  <c r="E14" i="280" s="1"/>
  <c r="D15" i="280"/>
  <c r="E15" i="280" s="1"/>
  <c r="D16" i="280"/>
  <c r="E16" i="280" s="1"/>
  <c r="D17" i="280"/>
  <c r="E17" i="280" s="1"/>
  <c r="D18" i="280"/>
  <c r="E18" i="280" s="1"/>
  <c r="D19" i="280"/>
  <c r="E19" i="280" s="1"/>
  <c r="D13" i="281"/>
  <c r="E13" i="281" s="1"/>
  <c r="D14" i="281"/>
  <c r="E14" i="281" s="1"/>
  <c r="D15" i="281"/>
  <c r="E15" i="281" s="1"/>
  <c r="D16" i="281"/>
  <c r="E16" i="281" s="1"/>
  <c r="D17" i="281"/>
  <c r="E17" i="281" s="1"/>
  <c r="D18" i="281"/>
  <c r="E18" i="281" s="1"/>
  <c r="D19" i="281"/>
  <c r="E19" i="281" s="1"/>
  <c r="D13" i="282"/>
  <c r="E13" i="282" s="1"/>
  <c r="D14" i="282"/>
  <c r="E14" i="282" s="1"/>
  <c r="D15" i="282"/>
  <c r="E15" i="282" s="1"/>
  <c r="D16" i="282"/>
  <c r="E16" i="282" s="1"/>
  <c r="D17" i="282"/>
  <c r="E17" i="282" s="1"/>
  <c r="D18" i="282"/>
  <c r="E18" i="282" s="1"/>
  <c r="D19" i="282"/>
  <c r="E19" i="282" s="1"/>
  <c r="D13" i="283"/>
  <c r="E13" i="283" s="1"/>
  <c r="D14" i="283"/>
  <c r="E14" i="283" s="1"/>
  <c r="D15" i="283"/>
  <c r="E15" i="283" s="1"/>
  <c r="D16" i="283"/>
  <c r="E16" i="283" s="1"/>
  <c r="D17" i="283"/>
  <c r="E17" i="283" s="1"/>
  <c r="D18" i="283"/>
  <c r="E18" i="283" s="1"/>
  <c r="D19" i="283"/>
  <c r="E19" i="283" s="1"/>
  <c r="D13" i="284"/>
  <c r="E13" i="284" s="1"/>
  <c r="D14" i="284"/>
  <c r="E14" i="284" s="1"/>
  <c r="D15" i="284"/>
  <c r="E15" i="284" s="1"/>
  <c r="D16" i="284"/>
  <c r="E16" i="284" s="1"/>
  <c r="D17" i="284"/>
  <c r="E17" i="284" s="1"/>
  <c r="D18" i="284"/>
  <c r="E18" i="284" s="1"/>
  <c r="D19" i="284"/>
  <c r="E19" i="284" s="1"/>
  <c r="D13" i="285"/>
  <c r="E13" i="285" s="1"/>
  <c r="D14" i="285"/>
  <c r="E14" i="285" s="1"/>
  <c r="D15" i="285"/>
  <c r="E15" i="285" s="1"/>
  <c r="D16" i="285"/>
  <c r="E16" i="285" s="1"/>
  <c r="D17" i="285"/>
  <c r="E17" i="285" s="1"/>
  <c r="D18" i="285"/>
  <c r="E18" i="285" s="1"/>
  <c r="D19" i="285"/>
  <c r="E19" i="285" s="1"/>
  <c r="D13" i="286"/>
  <c r="E13" i="286" s="1"/>
  <c r="D14" i="286"/>
  <c r="E14" i="286" s="1"/>
  <c r="D15" i="286"/>
  <c r="E15" i="286" s="1"/>
  <c r="D16" i="286"/>
  <c r="E16" i="286" s="1"/>
  <c r="D17" i="286"/>
  <c r="E17" i="286" s="1"/>
  <c r="D18" i="286"/>
  <c r="E18" i="286" s="1"/>
  <c r="D19" i="286"/>
  <c r="E19" i="286" s="1"/>
  <c r="D13" i="287"/>
  <c r="E13" i="287" s="1"/>
  <c r="D14" i="287"/>
  <c r="E14" i="287" s="1"/>
  <c r="D15" i="287"/>
  <c r="E15" i="287" s="1"/>
  <c r="D16" i="287"/>
  <c r="E16" i="287" s="1"/>
  <c r="D17" i="287"/>
  <c r="E17" i="287" s="1"/>
  <c r="D18" i="287"/>
  <c r="E18" i="287" s="1"/>
  <c r="D19" i="287"/>
  <c r="E19" i="287" s="1"/>
  <c r="D13" i="288"/>
  <c r="E13" i="288" s="1"/>
  <c r="D14" i="288"/>
  <c r="E14" i="288" s="1"/>
  <c r="D15" i="288"/>
  <c r="E15" i="288" s="1"/>
  <c r="D16" i="288"/>
  <c r="E16" i="288" s="1"/>
  <c r="D17" i="288"/>
  <c r="E17" i="288" s="1"/>
  <c r="D18" i="288"/>
  <c r="E18" i="288" s="1"/>
  <c r="D19" i="288"/>
  <c r="E19" i="288" s="1"/>
  <c r="D13" i="289"/>
  <c r="E13" i="289" s="1"/>
  <c r="D14" i="289"/>
  <c r="E14" i="289" s="1"/>
  <c r="D15" i="289"/>
  <c r="E15" i="289" s="1"/>
  <c r="D16" i="289"/>
  <c r="E16" i="289" s="1"/>
  <c r="D17" i="289"/>
  <c r="E17" i="289" s="1"/>
  <c r="D18" i="289"/>
  <c r="E18" i="289" s="1"/>
  <c r="D19" i="289"/>
  <c r="E19" i="289" s="1"/>
  <c r="D13" i="290"/>
  <c r="E13" i="290" s="1"/>
  <c r="D14" i="290"/>
  <c r="E14" i="290" s="1"/>
  <c r="D15" i="290"/>
  <c r="E15" i="290" s="1"/>
  <c r="D16" i="290"/>
  <c r="E16" i="290" s="1"/>
  <c r="D17" i="290"/>
  <c r="E17" i="290" s="1"/>
  <c r="D18" i="290"/>
  <c r="E18" i="290" s="1"/>
  <c r="D19" i="290"/>
  <c r="E19" i="290" s="1"/>
  <c r="D13" i="291"/>
  <c r="E13" i="291" s="1"/>
  <c r="D14" i="291"/>
  <c r="E14" i="291" s="1"/>
  <c r="D15" i="291"/>
  <c r="E15" i="291" s="1"/>
  <c r="D16" i="291"/>
  <c r="E16" i="291" s="1"/>
  <c r="D17" i="291"/>
  <c r="E17" i="291" s="1"/>
  <c r="D18" i="291"/>
  <c r="E18" i="291" s="1"/>
  <c r="D19" i="291"/>
  <c r="E19" i="291" s="1"/>
  <c r="D13" i="292"/>
  <c r="E13" i="292" s="1"/>
  <c r="D14" i="292"/>
  <c r="E14" i="292" s="1"/>
  <c r="D15" i="292"/>
  <c r="E15" i="292" s="1"/>
  <c r="D16" i="292"/>
  <c r="E16" i="292" s="1"/>
  <c r="D17" i="292"/>
  <c r="E17" i="292" s="1"/>
  <c r="D18" i="292"/>
  <c r="E18" i="292" s="1"/>
  <c r="D19" i="292"/>
  <c r="E19" i="292" s="1"/>
  <c r="D13" i="293"/>
  <c r="E13" i="293" s="1"/>
  <c r="D14" i="293"/>
  <c r="E14" i="293" s="1"/>
  <c r="D15" i="293"/>
  <c r="E15" i="293" s="1"/>
  <c r="D16" i="293"/>
  <c r="E16" i="293" s="1"/>
  <c r="D17" i="293"/>
  <c r="E17" i="293" s="1"/>
  <c r="D18" i="293"/>
  <c r="E18" i="293" s="1"/>
  <c r="D19" i="293"/>
  <c r="E19" i="293" s="1"/>
  <c r="D13" i="294"/>
  <c r="E13" i="294" s="1"/>
  <c r="D14" i="294"/>
  <c r="E14" i="294" s="1"/>
  <c r="D15" i="294"/>
  <c r="E15" i="294" s="1"/>
  <c r="D16" i="294"/>
  <c r="E16" i="294" s="1"/>
  <c r="D17" i="294"/>
  <c r="E17" i="294" s="1"/>
  <c r="D18" i="294"/>
  <c r="E18" i="294" s="1"/>
  <c r="D19" i="294"/>
  <c r="E19" i="294" s="1"/>
  <c r="D13" i="295"/>
  <c r="E13" i="295" s="1"/>
  <c r="D14" i="295"/>
  <c r="E14" i="295" s="1"/>
  <c r="D15" i="295"/>
  <c r="E15" i="295" s="1"/>
  <c r="D16" i="295"/>
  <c r="E16" i="295" s="1"/>
  <c r="D17" i="295"/>
  <c r="E17" i="295" s="1"/>
  <c r="D18" i="295"/>
  <c r="E18" i="295" s="1"/>
  <c r="D19" i="295"/>
  <c r="E19" i="295" s="1"/>
  <c r="D13" i="296"/>
  <c r="E13" i="296" s="1"/>
  <c r="D14" i="296"/>
  <c r="E14" i="296" s="1"/>
  <c r="D15" i="296"/>
  <c r="E15" i="296" s="1"/>
  <c r="D16" i="296"/>
  <c r="E16" i="296" s="1"/>
  <c r="D17" i="296"/>
  <c r="E17" i="296" s="1"/>
  <c r="D18" i="296"/>
  <c r="E18" i="296" s="1"/>
  <c r="D19" i="296"/>
  <c r="E19" i="296" s="1"/>
  <c r="D13" i="297"/>
  <c r="E13" i="297" s="1"/>
  <c r="D14" i="297"/>
  <c r="E14" i="297" s="1"/>
  <c r="D15" i="297"/>
  <c r="E15" i="297" s="1"/>
  <c r="D16" i="297"/>
  <c r="E16" i="297" s="1"/>
  <c r="D17" i="297"/>
  <c r="E17" i="297" s="1"/>
  <c r="D18" i="297"/>
  <c r="E18" i="297" s="1"/>
  <c r="D19" i="297"/>
  <c r="E19" i="297" s="1"/>
  <c r="D13" i="298"/>
  <c r="E13" i="298" s="1"/>
  <c r="D14" i="298"/>
  <c r="E14" i="298" s="1"/>
  <c r="D15" i="298"/>
  <c r="E15" i="298" s="1"/>
  <c r="D16" i="298"/>
  <c r="E16" i="298" s="1"/>
  <c r="D17" i="298"/>
  <c r="E17" i="298" s="1"/>
  <c r="D18" i="298"/>
  <c r="E18" i="298" s="1"/>
  <c r="D19" i="298"/>
  <c r="E19" i="298" s="1"/>
  <c r="D13" i="299"/>
  <c r="E13" i="299" s="1"/>
  <c r="D14" i="299"/>
  <c r="E14" i="299" s="1"/>
  <c r="D15" i="299"/>
  <c r="E15" i="299" s="1"/>
  <c r="D16" i="299"/>
  <c r="E16" i="299" s="1"/>
  <c r="D17" i="299"/>
  <c r="E17" i="299" s="1"/>
  <c r="D18" i="299"/>
  <c r="E18" i="299" s="1"/>
  <c r="D19" i="299"/>
  <c r="E19" i="299" s="1"/>
  <c r="D13" i="300"/>
  <c r="E13" i="300" s="1"/>
  <c r="D14" i="300"/>
  <c r="E14" i="300" s="1"/>
  <c r="D15" i="300"/>
  <c r="E15" i="300" s="1"/>
  <c r="D16" i="300"/>
  <c r="E16" i="300" s="1"/>
  <c r="D17" i="300"/>
  <c r="E17" i="300" s="1"/>
  <c r="D18" i="300"/>
  <c r="E18" i="300" s="1"/>
  <c r="D19" i="300"/>
  <c r="E19" i="300" s="1"/>
  <c r="D13" i="301"/>
  <c r="E13" i="301" s="1"/>
  <c r="D14" i="301"/>
  <c r="E14" i="301" s="1"/>
  <c r="D15" i="301"/>
  <c r="E15" i="301" s="1"/>
  <c r="D16" i="301"/>
  <c r="E16" i="301" s="1"/>
  <c r="D17" i="301"/>
  <c r="E17" i="301" s="1"/>
  <c r="D18" i="301"/>
  <c r="E18" i="301" s="1"/>
  <c r="D19" i="301"/>
  <c r="E19" i="301" s="1"/>
  <c r="D13" i="302"/>
  <c r="E13" i="302" s="1"/>
  <c r="D14" i="302"/>
  <c r="E14" i="302" s="1"/>
  <c r="D15" i="302"/>
  <c r="E15" i="302" s="1"/>
  <c r="D16" i="302"/>
  <c r="E16" i="302" s="1"/>
  <c r="D17" i="302"/>
  <c r="E17" i="302" s="1"/>
  <c r="D18" i="302"/>
  <c r="E18" i="302" s="1"/>
  <c r="D19" i="302"/>
  <c r="E19" i="302" s="1"/>
  <c r="D13" i="303"/>
  <c r="E13" i="303" s="1"/>
  <c r="D14" i="303"/>
  <c r="E14" i="303" s="1"/>
  <c r="D15" i="303"/>
  <c r="E15" i="303" s="1"/>
  <c r="D16" i="303"/>
  <c r="E16" i="303" s="1"/>
  <c r="D17" i="303"/>
  <c r="E17" i="303" s="1"/>
  <c r="D18" i="303"/>
  <c r="E18" i="303"/>
  <c r="D19" i="303"/>
  <c r="E19" i="303" s="1"/>
  <c r="D13" i="304"/>
  <c r="E13" i="304" s="1"/>
  <c r="D14" i="304"/>
  <c r="E14" i="304" s="1"/>
  <c r="D15" i="304"/>
  <c r="E15" i="304"/>
  <c r="D16" i="304"/>
  <c r="E16" i="304" s="1"/>
  <c r="D17" i="304"/>
  <c r="E17" i="304" s="1"/>
  <c r="D18" i="304"/>
  <c r="E18" i="304" s="1"/>
  <c r="D19" i="304"/>
  <c r="E19" i="304"/>
  <c r="D13" i="305"/>
  <c r="E13" i="305" s="1"/>
  <c r="D14" i="305"/>
  <c r="E14" i="305" s="1"/>
  <c r="D15" i="305"/>
  <c r="E15" i="305" s="1"/>
  <c r="D16" i="305"/>
  <c r="E16" i="305"/>
  <c r="D17" i="305"/>
  <c r="E17" i="305" s="1"/>
  <c r="D18" i="305"/>
  <c r="E18" i="305" s="1"/>
  <c r="D19" i="305"/>
  <c r="E19" i="305" s="1"/>
  <c r="D13" i="306"/>
  <c r="E13" i="306"/>
  <c r="D14" i="306"/>
  <c r="E14" i="306" s="1"/>
  <c r="D15" i="306"/>
  <c r="E15" i="306" s="1"/>
  <c r="D16" i="306"/>
  <c r="E16" i="306" s="1"/>
  <c r="D17" i="306"/>
  <c r="E17" i="306"/>
  <c r="D18" i="306"/>
  <c r="E18" i="306" s="1"/>
  <c r="D19" i="306"/>
  <c r="E19" i="306" s="1"/>
  <c r="D13" i="307"/>
  <c r="E13" i="307" s="1"/>
  <c r="D14" i="307"/>
  <c r="E14" i="307"/>
  <c r="D15" i="307"/>
  <c r="E15" i="307" s="1"/>
  <c r="D16" i="307"/>
  <c r="E16" i="307" s="1"/>
  <c r="D17" i="307"/>
  <c r="E17" i="307" s="1"/>
  <c r="D18" i="307"/>
  <c r="E18" i="307"/>
  <c r="D19" i="307"/>
  <c r="E19" i="307" s="1"/>
  <c r="D13" i="308"/>
  <c r="E13" i="308" s="1"/>
  <c r="D14" i="308"/>
  <c r="E14" i="308" s="1"/>
  <c r="D15" i="308"/>
  <c r="E15" i="308"/>
  <c r="D16" i="308"/>
  <c r="E16" i="308" s="1"/>
  <c r="D17" i="308"/>
  <c r="E17" i="308" s="1"/>
  <c r="D18" i="308"/>
  <c r="E18" i="308" s="1"/>
  <c r="D19" i="308"/>
  <c r="E19" i="308"/>
  <c r="D13" i="309"/>
  <c r="E13" i="309" s="1"/>
  <c r="D14" i="309"/>
  <c r="E14" i="309" s="1"/>
  <c r="D15" i="309"/>
  <c r="E15" i="309" s="1"/>
  <c r="D16" i="309"/>
  <c r="E16" i="309"/>
  <c r="D17" i="309"/>
  <c r="E17" i="309" s="1"/>
  <c r="D18" i="309"/>
  <c r="E18" i="309" s="1"/>
  <c r="D19" i="309"/>
  <c r="E19" i="309" s="1"/>
  <c r="D13" i="310"/>
  <c r="E13" i="310"/>
  <c r="D14" i="310"/>
  <c r="E14" i="310" s="1"/>
  <c r="D15" i="310"/>
  <c r="E15" i="310" s="1"/>
  <c r="D16" i="310"/>
  <c r="E16" i="310" s="1"/>
  <c r="D17" i="310"/>
  <c r="E17" i="310"/>
  <c r="D18" i="310"/>
  <c r="E18" i="310" s="1"/>
  <c r="D19" i="310"/>
  <c r="E19" i="310" s="1"/>
  <c r="D13" i="311"/>
  <c r="E13" i="311" s="1"/>
  <c r="D14" i="311"/>
  <c r="E14" i="311"/>
  <c r="D15" i="311"/>
  <c r="E15" i="311" s="1"/>
  <c r="D16" i="311"/>
  <c r="E16" i="311" s="1"/>
  <c r="D17" i="311"/>
  <c r="E17" i="311" s="1"/>
  <c r="D18" i="311"/>
  <c r="E18" i="311"/>
  <c r="D19" i="311"/>
  <c r="E19" i="311" s="1"/>
  <c r="D13" i="312"/>
  <c r="E13" i="312" s="1"/>
  <c r="D14" i="312"/>
  <c r="E14" i="312" s="1"/>
  <c r="D15" i="312"/>
  <c r="E15" i="312"/>
  <c r="D16" i="312"/>
  <c r="E16" i="312" s="1"/>
  <c r="D17" i="312"/>
  <c r="E17" i="312" s="1"/>
  <c r="D18" i="312"/>
  <c r="E18" i="312" s="1"/>
  <c r="D19" i="312"/>
  <c r="E19" i="312"/>
  <c r="D13" i="313"/>
  <c r="E13" i="313" s="1"/>
  <c r="D14" i="313"/>
  <c r="E14" i="313" s="1"/>
  <c r="D15" i="313"/>
  <c r="E15" i="313" s="1"/>
  <c r="D16" i="313"/>
  <c r="E16" i="313"/>
  <c r="D17" i="313"/>
  <c r="E17" i="313" s="1"/>
  <c r="D18" i="313"/>
  <c r="E18" i="313" s="1"/>
  <c r="D19" i="313"/>
  <c r="E19" i="313" s="1"/>
  <c r="D13" i="314"/>
  <c r="E13" i="314"/>
  <c r="D14" i="314"/>
  <c r="E14" i="314" s="1"/>
  <c r="D15" i="314"/>
  <c r="E15" i="314" s="1"/>
  <c r="D16" i="314"/>
  <c r="E16" i="314" s="1"/>
  <c r="D17" i="314"/>
  <c r="E17" i="314"/>
  <c r="D18" i="314"/>
  <c r="E18" i="314" s="1"/>
  <c r="D19" i="314"/>
  <c r="E19" i="314" s="1"/>
  <c r="D13" i="315"/>
  <c r="E13" i="315" s="1"/>
  <c r="D14" i="315"/>
  <c r="E14" i="315"/>
  <c r="D15" i="315"/>
  <c r="E15" i="315" s="1"/>
  <c r="D16" i="315"/>
  <c r="E16" i="315" s="1"/>
  <c r="D17" i="315"/>
  <c r="E17" i="315" s="1"/>
  <c r="D18" i="315"/>
  <c r="E18" i="315"/>
  <c r="D19" i="315"/>
  <c r="E19" i="315" s="1"/>
  <c r="D13" i="316"/>
  <c r="E13" i="316" s="1"/>
  <c r="D14" i="316"/>
  <c r="E14" i="316" s="1"/>
  <c r="D15" i="316"/>
  <c r="E15" i="316"/>
  <c r="D16" i="316"/>
  <c r="E16" i="316" s="1"/>
  <c r="D17" i="316"/>
  <c r="E17" i="316" s="1"/>
  <c r="D18" i="316"/>
  <c r="E18" i="316" s="1"/>
  <c r="D19" i="316"/>
  <c r="E19" i="316"/>
  <c r="D13" i="317"/>
  <c r="E13" i="317" s="1"/>
  <c r="D14" i="317"/>
  <c r="E14" i="317" s="1"/>
  <c r="D15" i="317"/>
  <c r="E15" i="317" s="1"/>
  <c r="D16" i="317"/>
  <c r="E16" i="317"/>
  <c r="D17" i="317"/>
  <c r="E17" i="317" s="1"/>
  <c r="D18" i="317"/>
  <c r="E18" i="317" s="1"/>
  <c r="D19" i="317"/>
  <c r="E19" i="317" s="1"/>
  <c r="D13" i="318"/>
  <c r="E13" i="318"/>
  <c r="D14" i="318"/>
  <c r="E14" i="318" s="1"/>
  <c r="D15" i="318"/>
  <c r="E15" i="318" s="1"/>
  <c r="D16" i="318"/>
  <c r="E16" i="318" s="1"/>
  <c r="D17" i="318"/>
  <c r="E17" i="318"/>
  <c r="D18" i="318"/>
  <c r="E18" i="318" s="1"/>
  <c r="D19" i="318"/>
  <c r="E19" i="318" s="1"/>
  <c r="D13" i="319"/>
  <c r="E13" i="319" s="1"/>
  <c r="D14" i="319"/>
  <c r="E14" i="319" s="1"/>
  <c r="D15" i="319"/>
  <c r="E15" i="319" s="1"/>
  <c r="D16" i="319"/>
  <c r="E16" i="319" s="1"/>
  <c r="D17" i="319"/>
  <c r="E17" i="319" s="1"/>
  <c r="D18" i="319"/>
  <c r="E18" i="319"/>
  <c r="D19" i="319"/>
  <c r="E19" i="319" s="1"/>
  <c r="D13" i="320"/>
  <c r="E13" i="320" s="1"/>
  <c r="D14" i="320"/>
  <c r="E14" i="320" s="1"/>
  <c r="D15" i="320"/>
  <c r="E15" i="320" s="1"/>
  <c r="D16" i="320"/>
  <c r="E16" i="320" s="1"/>
  <c r="D17" i="320"/>
  <c r="E17" i="320" s="1"/>
  <c r="D18" i="320"/>
  <c r="E18" i="320" s="1"/>
  <c r="D19" i="320"/>
  <c r="E19" i="320"/>
  <c r="D13" i="321"/>
  <c r="E13" i="321" s="1"/>
  <c r="D14" i="321"/>
  <c r="E14" i="321" s="1"/>
  <c r="D15" i="321"/>
  <c r="E15" i="321" s="1"/>
  <c r="D16" i="321"/>
  <c r="E16" i="321" s="1"/>
  <c r="D17" i="321"/>
  <c r="E17" i="321" s="1"/>
  <c r="D18" i="321"/>
  <c r="E18" i="321" s="1"/>
  <c r="D19" i="321"/>
  <c r="E19" i="321" s="1"/>
  <c r="D13" i="322"/>
  <c r="E13" i="322"/>
  <c r="D14" i="322"/>
  <c r="E14" i="322" s="1"/>
  <c r="D15" i="322"/>
  <c r="E15" i="322" s="1"/>
  <c r="D16" i="322"/>
  <c r="E16" i="322" s="1"/>
  <c r="D17" i="322"/>
  <c r="E17" i="322" s="1"/>
  <c r="D18" i="322"/>
  <c r="E18" i="322" s="1"/>
  <c r="D19" i="322"/>
  <c r="E19" i="322" s="1"/>
  <c r="D13" i="323"/>
  <c r="E13" i="323" s="1"/>
  <c r="D14" i="323"/>
  <c r="E14" i="323"/>
  <c r="D15" i="323"/>
  <c r="E15" i="323" s="1"/>
  <c r="D16" i="323"/>
  <c r="E16" i="323" s="1"/>
  <c r="D17" i="323"/>
  <c r="E17" i="323" s="1"/>
  <c r="D18" i="323"/>
  <c r="E18" i="323" s="1"/>
  <c r="D19" i="323"/>
  <c r="E19" i="323" s="1"/>
  <c r="D13" i="324"/>
  <c r="E13" i="324" s="1"/>
  <c r="D14" i="324"/>
  <c r="E14" i="324" s="1"/>
  <c r="D15" i="324"/>
  <c r="E15" i="324"/>
  <c r="D16" i="324"/>
  <c r="E16" i="324" s="1"/>
  <c r="D17" i="324"/>
  <c r="E17" i="324" s="1"/>
  <c r="D18" i="324"/>
  <c r="E18" i="324" s="1"/>
  <c r="D19" i="324"/>
  <c r="E19" i="324" s="1"/>
  <c r="D13" i="325"/>
  <c r="E13" i="325" s="1"/>
  <c r="D14" i="325"/>
  <c r="E14" i="325" s="1"/>
  <c r="D15" i="325"/>
  <c r="E15" i="325" s="1"/>
  <c r="D16" i="325"/>
  <c r="E16" i="325"/>
  <c r="D17" i="325"/>
  <c r="E17" i="325" s="1"/>
  <c r="D18" i="325"/>
  <c r="E18" i="325" s="1"/>
  <c r="D19" i="325"/>
  <c r="E19" i="325" s="1"/>
  <c r="D13" i="326"/>
  <c r="E13" i="326" s="1"/>
  <c r="D14" i="326"/>
  <c r="E14" i="326" s="1"/>
  <c r="D15" i="326"/>
  <c r="E15" i="326" s="1"/>
  <c r="D16" i="326"/>
  <c r="E16" i="326" s="1"/>
  <c r="D17" i="326"/>
  <c r="E17" i="326"/>
  <c r="D18" i="326"/>
  <c r="E18" i="326" s="1"/>
  <c r="D19" i="326"/>
  <c r="E19" i="326" s="1"/>
  <c r="D13" i="327"/>
  <c r="E13" i="327" s="1"/>
  <c r="D14" i="327"/>
  <c r="E14" i="327" s="1"/>
  <c r="D15" i="327"/>
  <c r="E15" i="327" s="1"/>
  <c r="D16" i="327"/>
  <c r="E16" i="327" s="1"/>
  <c r="D17" i="327"/>
  <c r="E17" i="327" s="1"/>
  <c r="D18" i="327"/>
  <c r="E18" i="327"/>
  <c r="D19" i="327"/>
  <c r="E19" i="327" s="1"/>
  <c r="D13" i="328"/>
  <c r="E13" i="328" s="1"/>
  <c r="D14" i="328"/>
  <c r="E14" i="328" s="1"/>
  <c r="D15" i="328"/>
  <c r="E15" i="328" s="1"/>
  <c r="D16" i="328"/>
  <c r="E16" i="328" s="1"/>
  <c r="D17" i="328"/>
  <c r="E17" i="328" s="1"/>
  <c r="D18" i="328"/>
  <c r="E18" i="328" s="1"/>
  <c r="D19" i="328"/>
  <c r="E19" i="328"/>
  <c r="D13" i="329"/>
  <c r="E13" i="329" s="1"/>
  <c r="D14" i="329"/>
  <c r="E14" i="329" s="1"/>
  <c r="D15" i="329"/>
  <c r="E15" i="329" s="1"/>
  <c r="D16" i="329"/>
  <c r="E16" i="329" s="1"/>
  <c r="D17" i="329"/>
  <c r="E17" i="329" s="1"/>
  <c r="D18" i="329"/>
  <c r="E18" i="329" s="1"/>
  <c r="D19" i="329"/>
  <c r="E19" i="329" s="1"/>
  <c r="D13" i="330"/>
  <c r="E13" i="330"/>
  <c r="D14" i="330"/>
  <c r="E14" i="330" s="1"/>
  <c r="D15" i="330"/>
  <c r="E15" i="330" s="1"/>
  <c r="D16" i="330"/>
  <c r="E16" i="330" s="1"/>
  <c r="D17" i="330"/>
  <c r="E17" i="330" s="1"/>
  <c r="D18" i="330"/>
  <c r="E18" i="330" s="1"/>
  <c r="D19" i="330"/>
  <c r="E19" i="330" s="1"/>
  <c r="D13" i="118"/>
  <c r="E13" i="118" s="1"/>
  <c r="D17" i="117"/>
  <c r="E17" i="117" s="1"/>
  <c r="I17" i="1" l="1"/>
  <c r="J17" i="1"/>
  <c r="K17" i="1"/>
  <c r="L17" i="1"/>
  <c r="M17" i="1"/>
  <c r="N17" i="1"/>
  <c r="O17" i="1"/>
  <c r="P17" i="1"/>
  <c r="Q17" i="1"/>
  <c r="R17" i="1"/>
  <c r="S17" i="1"/>
  <c r="T17" i="1"/>
  <c r="U17" i="1"/>
  <c r="C17" i="1"/>
  <c r="D17" i="1"/>
  <c r="E17" i="1"/>
  <c r="F17" i="1"/>
  <c r="G17" i="1"/>
  <c r="H17" i="1"/>
  <c r="Q3" i="116"/>
  <c r="P3" i="116"/>
  <c r="O3" i="116"/>
  <c r="N3" i="116"/>
  <c r="M3" i="116"/>
  <c r="L3" i="116"/>
  <c r="K3" i="116"/>
  <c r="J3" i="116"/>
  <c r="I3" i="116"/>
  <c r="H3" i="116"/>
  <c r="G3" i="116"/>
  <c r="F3" i="116"/>
  <c r="E3" i="116"/>
  <c r="D3" i="116"/>
  <c r="B3" i="116"/>
  <c r="P2" i="116"/>
  <c r="Q2" i="116"/>
  <c r="O2" i="116"/>
  <c r="N2" i="116"/>
  <c r="M2" i="116"/>
  <c r="L2" i="116"/>
  <c r="K2" i="116"/>
  <c r="J2" i="116"/>
  <c r="I2" i="116"/>
  <c r="H2" i="116"/>
  <c r="G2" i="116"/>
  <c r="F2" i="116"/>
  <c r="D2" i="116"/>
  <c r="C2" i="116"/>
  <c r="B2" i="116"/>
  <c r="D6" i="116"/>
  <c r="E6" i="116" s="1"/>
  <c r="D7" i="116"/>
  <c r="E7" i="116" s="1"/>
  <c r="A6" i="116"/>
  <c r="A7" i="116"/>
  <c r="D10" i="116"/>
  <c r="E10" i="116" s="1"/>
  <c r="A8" i="116"/>
  <c r="D8" i="116" s="1"/>
  <c r="E8" i="116" s="1"/>
  <c r="A9" i="116"/>
  <c r="D9" i="116" s="1"/>
  <c r="E9" i="116" s="1"/>
  <c r="A10" i="116"/>
  <c r="A28" i="116"/>
  <c r="D28" i="116" s="1"/>
  <c r="E28" i="116" s="1"/>
  <c r="A27" i="116"/>
  <c r="A26" i="116"/>
  <c r="D26" i="116" s="1"/>
  <c r="E26" i="116" s="1"/>
  <c r="A25" i="116"/>
  <c r="D25" i="116" s="1"/>
  <c r="E25" i="116" s="1"/>
  <c r="A24" i="116"/>
  <c r="D24" i="116" s="1"/>
  <c r="E24" i="116" s="1"/>
  <c r="A23" i="116"/>
  <c r="D23" i="116" s="1"/>
  <c r="E23" i="116" s="1"/>
  <c r="A22" i="116"/>
  <c r="D22" i="116" s="1"/>
  <c r="E22" i="116" s="1"/>
  <c r="A21" i="116"/>
  <c r="D21" i="116" s="1"/>
  <c r="E21" i="116" s="1"/>
  <c r="A18" i="116"/>
  <c r="D18" i="116" s="1"/>
  <c r="E18" i="116" s="1"/>
  <c r="A19" i="116"/>
  <c r="A20" i="116"/>
  <c r="D20" i="116" s="1"/>
  <c r="A12" i="116"/>
  <c r="A13" i="116"/>
  <c r="A14" i="116"/>
  <c r="A15" i="116"/>
  <c r="A16" i="116"/>
  <c r="A17" i="116"/>
  <c r="D17" i="116" s="1"/>
  <c r="A11" i="116"/>
  <c r="D19" i="116"/>
  <c r="E19" i="116" s="1"/>
  <c r="D27" i="116"/>
  <c r="E27" i="116" s="1"/>
  <c r="C7" i="1"/>
  <c r="D7" i="1"/>
  <c r="E7" i="1"/>
  <c r="F7" i="1"/>
  <c r="G7" i="1"/>
  <c r="H7" i="1"/>
  <c r="I7" i="1"/>
  <c r="J7" i="1"/>
  <c r="K7" i="1"/>
  <c r="L7" i="1"/>
  <c r="M7" i="1"/>
  <c r="N7" i="1"/>
  <c r="O7" i="1"/>
  <c r="P7" i="1"/>
  <c r="Q7" i="1"/>
  <c r="R7" i="1"/>
  <c r="S7" i="1"/>
  <c r="T7" i="1"/>
  <c r="U7" i="1"/>
  <c r="C15" i="1"/>
  <c r="D15" i="1"/>
  <c r="F16" i="1"/>
  <c r="G16" i="1"/>
  <c r="H16" i="1"/>
  <c r="I16" i="1"/>
  <c r="J16" i="1"/>
  <c r="K16" i="1"/>
  <c r="L16" i="1"/>
  <c r="M16" i="1"/>
  <c r="N16" i="1"/>
  <c r="O16" i="1"/>
  <c r="P16" i="1"/>
  <c r="Q16" i="1"/>
  <c r="R16" i="1"/>
  <c r="S16" i="1"/>
  <c r="T16" i="1"/>
  <c r="U16" i="1"/>
  <c r="C16" i="1"/>
  <c r="D16" i="1"/>
  <c r="E16" i="1"/>
  <c r="S3" i="115"/>
  <c r="R3" i="115"/>
  <c r="Q3" i="115"/>
  <c r="P3" i="115"/>
  <c r="O3" i="115"/>
  <c r="N3" i="115"/>
  <c r="M3" i="115"/>
  <c r="L3" i="115"/>
  <c r="K3" i="115"/>
  <c r="J3" i="115"/>
  <c r="I3" i="115"/>
  <c r="H3" i="115"/>
  <c r="G3" i="115"/>
  <c r="F3" i="115"/>
  <c r="E3" i="115"/>
  <c r="D3" i="115"/>
  <c r="C3" i="115"/>
  <c r="B3" i="115"/>
  <c r="A3" i="115"/>
  <c r="S2" i="115"/>
  <c r="R2" i="115"/>
  <c r="Q2" i="115"/>
  <c r="P2" i="115"/>
  <c r="O2" i="115"/>
  <c r="N2" i="115"/>
  <c r="M2" i="115"/>
  <c r="L2" i="115"/>
  <c r="K2" i="115"/>
  <c r="J2" i="115"/>
  <c r="I2" i="115"/>
  <c r="H2" i="115"/>
  <c r="G2" i="115"/>
  <c r="F2" i="115"/>
  <c r="E2" i="115"/>
  <c r="D2" i="115"/>
  <c r="C2" i="115"/>
  <c r="B2" i="115"/>
  <c r="A2" i="115"/>
  <c r="A6" i="115"/>
  <c r="D6" i="115" s="1"/>
  <c r="E6" i="115" s="1"/>
  <c r="A24" i="115"/>
  <c r="A23" i="115"/>
  <c r="D23" i="115" s="1"/>
  <c r="E23" i="115" s="1"/>
  <c r="A22" i="115"/>
  <c r="D22" i="115" s="1"/>
  <c r="A21" i="115"/>
  <c r="D21" i="115" s="1"/>
  <c r="E21" i="115" s="1"/>
  <c r="A20" i="115"/>
  <c r="D20" i="115" s="1"/>
  <c r="E20" i="115" s="1"/>
  <c r="A19" i="115"/>
  <c r="D19" i="115" s="1"/>
  <c r="D24" i="115"/>
  <c r="E24" i="115" s="1"/>
  <c r="A15" i="115"/>
  <c r="D15" i="115" s="1"/>
  <c r="E15" i="115" s="1"/>
  <c r="A16" i="115"/>
  <c r="A17" i="115"/>
  <c r="D17" i="115" s="1"/>
  <c r="E17" i="115" s="1"/>
  <c r="A18" i="115"/>
  <c r="D18" i="115" s="1"/>
  <c r="A8" i="115"/>
  <c r="D8" i="115" s="1"/>
  <c r="A9" i="115"/>
  <c r="D9" i="115" s="1"/>
  <c r="A10" i="115"/>
  <c r="A11" i="115"/>
  <c r="A12" i="115"/>
  <c r="A13" i="115"/>
  <c r="A14" i="115"/>
  <c r="D14" i="115" s="1"/>
  <c r="E14" i="115" s="1"/>
  <c r="A7" i="115"/>
  <c r="D16" i="115"/>
  <c r="E16" i="115" s="1"/>
  <c r="F15" i="1"/>
  <c r="G15" i="1"/>
  <c r="H15" i="1"/>
  <c r="I15" i="1"/>
  <c r="J15" i="1"/>
  <c r="L15" i="1"/>
  <c r="M15" i="1"/>
  <c r="N15" i="1"/>
  <c r="O15" i="1"/>
  <c r="P15" i="1"/>
  <c r="Q15" i="1"/>
  <c r="R15" i="1"/>
  <c r="S15" i="1"/>
  <c r="T15" i="1"/>
  <c r="U15" i="1"/>
  <c r="E15" i="1"/>
  <c r="S3" i="114"/>
  <c r="R3" i="114"/>
  <c r="Q3" i="114"/>
  <c r="P3" i="114"/>
  <c r="O3" i="114"/>
  <c r="N3" i="114"/>
  <c r="M3" i="114"/>
  <c r="L3" i="114"/>
  <c r="K3" i="114"/>
  <c r="J3" i="114"/>
  <c r="H3" i="114"/>
  <c r="S2" i="114"/>
  <c r="R2" i="114"/>
  <c r="Q2" i="114"/>
  <c r="P2" i="114"/>
  <c r="O2" i="114"/>
  <c r="N2" i="114"/>
  <c r="M2" i="114"/>
  <c r="L2" i="114"/>
  <c r="K2" i="114"/>
  <c r="J2" i="114"/>
  <c r="I2" i="114"/>
  <c r="K15" i="1" s="1"/>
  <c r="H2" i="114"/>
  <c r="A17" i="114"/>
  <c r="D17" i="114" s="1"/>
  <c r="E17" i="114" s="1"/>
  <c r="A16" i="114"/>
  <c r="D16" i="114" s="1"/>
  <c r="E16" i="114" s="1"/>
  <c r="A15" i="114"/>
  <c r="D15" i="114" s="1"/>
  <c r="E15" i="114" s="1"/>
  <c r="A14" i="114"/>
  <c r="D14" i="114" s="1"/>
  <c r="E14" i="114" s="1"/>
  <c r="A13" i="114"/>
  <c r="D13" i="114" s="1"/>
  <c r="E13" i="114" s="1"/>
  <c r="A11" i="114"/>
  <c r="A12" i="114"/>
  <c r="D12" i="114" s="1"/>
  <c r="A10" i="114"/>
  <c r="A7" i="114"/>
  <c r="A8" i="114"/>
  <c r="A9" i="114"/>
  <c r="A6" i="114"/>
  <c r="D6" i="114" s="1"/>
  <c r="U14" i="1"/>
  <c r="D14" i="1"/>
  <c r="E14" i="1"/>
  <c r="F14" i="1"/>
  <c r="G14" i="1"/>
  <c r="H14" i="1"/>
  <c r="I14" i="1"/>
  <c r="J14" i="1"/>
  <c r="K14" i="1"/>
  <c r="L14" i="1"/>
  <c r="M14" i="1"/>
  <c r="N14" i="1"/>
  <c r="O14" i="1"/>
  <c r="P14" i="1"/>
  <c r="Q14" i="1"/>
  <c r="R14" i="1"/>
  <c r="S14" i="1"/>
  <c r="T14" i="1"/>
  <c r="C14" i="1"/>
  <c r="S2" i="332"/>
  <c r="R2" i="332"/>
  <c r="Q2" i="332"/>
  <c r="A26" i="332"/>
  <c r="D26" i="332" s="1"/>
  <c r="A28" i="332"/>
  <c r="D28" i="332" s="1"/>
  <c r="E28" i="332" s="1"/>
  <c r="S3" i="332" s="1"/>
  <c r="D27" i="332"/>
  <c r="E27" i="332" s="1"/>
  <c r="A27" i="332"/>
  <c r="A25" i="332"/>
  <c r="D25" i="332" s="1"/>
  <c r="E25" i="332" s="1"/>
  <c r="Q3" i="332" s="1"/>
  <c r="A24" i="332"/>
  <c r="D24" i="332" s="1"/>
  <c r="E24" i="332" s="1"/>
  <c r="P3" i="332" s="1"/>
  <c r="A23" i="332"/>
  <c r="D23" i="332" s="1"/>
  <c r="E23" i="332" s="1"/>
  <c r="O3" i="332" s="1"/>
  <c r="A22" i="332"/>
  <c r="D22" i="332" s="1"/>
  <c r="E22" i="332" s="1"/>
  <c r="A21" i="332"/>
  <c r="D21" i="332" s="1"/>
  <c r="E21" i="332" s="1"/>
  <c r="A20" i="332"/>
  <c r="D20" i="332" s="1"/>
  <c r="E20" i="332" s="1"/>
  <c r="M3" i="332" s="1"/>
  <c r="A19" i="332"/>
  <c r="D19" i="332" s="1"/>
  <c r="E19" i="332" s="1"/>
  <c r="L3" i="332" s="1"/>
  <c r="D18" i="332"/>
  <c r="E18" i="332" s="1"/>
  <c r="A18" i="332"/>
  <c r="A17" i="332"/>
  <c r="D17" i="332" s="1"/>
  <c r="E17" i="332" s="1"/>
  <c r="A16" i="332"/>
  <c r="D16" i="332" s="1"/>
  <c r="E16" i="332" s="1"/>
  <c r="J3" i="332" s="1"/>
  <c r="A15" i="332"/>
  <c r="D15" i="332" s="1"/>
  <c r="E15" i="332" s="1"/>
  <c r="I3" i="332" s="1"/>
  <c r="A14" i="332"/>
  <c r="D14" i="332" s="1"/>
  <c r="E14" i="332" s="1"/>
  <c r="H3" i="332" s="1"/>
  <c r="A13" i="332"/>
  <c r="D13" i="332" s="1"/>
  <c r="E13" i="332" s="1"/>
  <c r="A12" i="332"/>
  <c r="D12" i="332" s="1"/>
  <c r="E12" i="332" s="1"/>
  <c r="A11" i="332"/>
  <c r="D11" i="332" s="1"/>
  <c r="E11" i="332" s="1"/>
  <c r="F3" i="332" s="1"/>
  <c r="D10" i="332"/>
  <c r="E10" i="332" s="1"/>
  <c r="E3" i="332" s="1"/>
  <c r="A10" i="332"/>
  <c r="A9" i="332"/>
  <c r="D9" i="332" s="1"/>
  <c r="E9" i="332" s="1"/>
  <c r="D3" i="332" s="1"/>
  <c r="A8" i="332"/>
  <c r="D8" i="332" s="1"/>
  <c r="E8" i="332" s="1"/>
  <c r="C3" i="332" s="1"/>
  <c r="A7" i="332"/>
  <c r="D7" i="332" s="1"/>
  <c r="E7" i="332" s="1"/>
  <c r="B3" i="332" s="1"/>
  <c r="A6" i="332"/>
  <c r="D6" i="332" s="1"/>
  <c r="E6" i="332" s="1"/>
  <c r="A3" i="332" s="1"/>
  <c r="P2" i="332"/>
  <c r="O2" i="332"/>
  <c r="N2" i="332"/>
  <c r="M2" i="332"/>
  <c r="L2" i="332"/>
  <c r="K2" i="332"/>
  <c r="J2" i="332"/>
  <c r="I2" i="332"/>
  <c r="H2" i="332"/>
  <c r="G2" i="332"/>
  <c r="F2" i="332"/>
  <c r="E2" i="332"/>
  <c r="D2" i="332"/>
  <c r="C2" i="332"/>
  <c r="B2" i="332"/>
  <c r="A2" i="332"/>
  <c r="D13" i="1"/>
  <c r="E13" i="1"/>
  <c r="H13" i="1"/>
  <c r="I13" i="1"/>
  <c r="L13" i="1"/>
  <c r="M13" i="1"/>
  <c r="P13" i="1"/>
  <c r="Q13" i="1"/>
  <c r="T13" i="1"/>
  <c r="U13" i="1"/>
  <c r="M3" i="113"/>
  <c r="S2" i="113"/>
  <c r="R2" i="113"/>
  <c r="Q2" i="113"/>
  <c r="S13" i="1" s="1"/>
  <c r="P2" i="113"/>
  <c r="R13" i="1" s="1"/>
  <c r="O2" i="113"/>
  <c r="N2" i="113"/>
  <c r="M2" i="113"/>
  <c r="O13" i="1" s="1"/>
  <c r="L2" i="113"/>
  <c r="N13" i="1" s="1"/>
  <c r="K2" i="113"/>
  <c r="J2" i="113"/>
  <c r="I2" i="113"/>
  <c r="K13" i="1" s="1"/>
  <c r="H2" i="113"/>
  <c r="J13" i="1" s="1"/>
  <c r="G2" i="113"/>
  <c r="F2" i="113"/>
  <c r="E2" i="113"/>
  <c r="G13" i="1" s="1"/>
  <c r="D2" i="113"/>
  <c r="F13" i="1" s="1"/>
  <c r="C2" i="113"/>
  <c r="B2" i="113"/>
  <c r="A2" i="113"/>
  <c r="C13" i="1" s="1"/>
  <c r="D6" i="113"/>
  <c r="E6" i="113" s="1"/>
  <c r="A3" i="113" s="1"/>
  <c r="A6" i="113"/>
  <c r="A7" i="113"/>
  <c r="D7" i="113" s="1"/>
  <c r="E7" i="113" s="1"/>
  <c r="B3" i="113" s="1"/>
  <c r="A27" i="113"/>
  <c r="D27" i="113" s="1"/>
  <c r="E27" i="113" s="1"/>
  <c r="S3" i="113" s="1"/>
  <c r="A26" i="113"/>
  <c r="D26" i="113" s="1"/>
  <c r="E26" i="113" s="1"/>
  <c r="R3" i="113" s="1"/>
  <c r="A25" i="113"/>
  <c r="D22" i="113"/>
  <c r="A24" i="113"/>
  <c r="D24" i="113" s="1"/>
  <c r="E24" i="113" s="1"/>
  <c r="P3" i="113" s="1"/>
  <c r="A23" i="113"/>
  <c r="D23" i="113" s="1"/>
  <c r="E23" i="113" s="1"/>
  <c r="O3" i="113" s="1"/>
  <c r="A22" i="113"/>
  <c r="A17" i="113"/>
  <c r="D17" i="113" s="1"/>
  <c r="E17" i="113" s="1"/>
  <c r="K3" i="113" s="1"/>
  <c r="D25" i="113"/>
  <c r="E25" i="113" s="1"/>
  <c r="Q3" i="113" s="1"/>
  <c r="A19" i="113"/>
  <c r="D19" i="113" s="1"/>
  <c r="E19" i="113" s="1"/>
  <c r="L3" i="113" s="1"/>
  <c r="A20" i="113"/>
  <c r="D20" i="113" s="1"/>
  <c r="E20" i="113" s="1"/>
  <c r="A21" i="113"/>
  <c r="D21" i="113" s="1"/>
  <c r="E21" i="113" s="1"/>
  <c r="D15" i="113"/>
  <c r="A14" i="113"/>
  <c r="A15" i="113"/>
  <c r="A16" i="113"/>
  <c r="D16" i="113" s="1"/>
  <c r="E16" i="113" s="1"/>
  <c r="J3" i="113" s="1"/>
  <c r="A18" i="113"/>
  <c r="D18" i="113" s="1"/>
  <c r="E18" i="113" s="1"/>
  <c r="A12" i="113"/>
  <c r="D12" i="113" s="1"/>
  <c r="A13" i="113"/>
  <c r="A11" i="113"/>
  <c r="D11" i="113" s="1"/>
  <c r="A10" i="113"/>
  <c r="A9" i="113"/>
  <c r="A8" i="113"/>
  <c r="E20" i="116" l="1"/>
  <c r="E22" i="115"/>
  <c r="E19" i="115"/>
  <c r="E18" i="115"/>
  <c r="E26" i="332"/>
  <c r="R3" i="332" s="1"/>
  <c r="G3" i="332"/>
  <c r="K3" i="332"/>
  <c r="N3" i="332"/>
  <c r="E22" i="113"/>
  <c r="N3" i="113" s="1"/>
  <c r="E12" i="113"/>
  <c r="S2" i="112"/>
  <c r="U12" i="1" s="1"/>
  <c r="R2" i="112"/>
  <c r="Q2" i="112"/>
  <c r="P2" i="112"/>
  <c r="O2" i="112"/>
  <c r="Q12" i="1" s="1"/>
  <c r="N2" i="112"/>
  <c r="M2" i="112"/>
  <c r="L2" i="112"/>
  <c r="K2" i="112"/>
  <c r="M12" i="1" s="1"/>
  <c r="J2" i="112"/>
  <c r="I2" i="112"/>
  <c r="A16" i="112"/>
  <c r="D16" i="112" s="1"/>
  <c r="E16" i="112" s="1"/>
  <c r="S3" i="112" s="1"/>
  <c r="A15" i="112"/>
  <c r="D15" i="112" s="1"/>
  <c r="E15" i="112" s="1"/>
  <c r="R3" i="112" s="1"/>
  <c r="A14" i="112"/>
  <c r="A13" i="112"/>
  <c r="A12" i="112"/>
  <c r="A7" i="112"/>
  <c r="D7" i="112" s="1"/>
  <c r="A8" i="112"/>
  <c r="A9" i="112"/>
  <c r="A10" i="112"/>
  <c r="D10" i="112" s="1"/>
  <c r="A11" i="112"/>
  <c r="A6" i="112"/>
  <c r="D13" i="112"/>
  <c r="E13" i="112" s="1"/>
  <c r="P3" i="112" s="1"/>
  <c r="D14" i="112"/>
  <c r="E14" i="112" s="1"/>
  <c r="Q3" i="112" s="1"/>
  <c r="D12" i="1"/>
  <c r="E12" i="1"/>
  <c r="F12" i="1"/>
  <c r="G12" i="1"/>
  <c r="H12" i="1"/>
  <c r="I12" i="1"/>
  <c r="J12" i="1"/>
  <c r="K12" i="1"/>
  <c r="L12" i="1"/>
  <c r="N12" i="1"/>
  <c r="O12" i="1"/>
  <c r="P12" i="1"/>
  <c r="R12" i="1"/>
  <c r="S12" i="1"/>
  <c r="T12" i="1"/>
  <c r="C12" i="1"/>
  <c r="D11" i="1"/>
  <c r="E11" i="1"/>
  <c r="F11" i="1"/>
  <c r="S11" i="1"/>
  <c r="T11" i="1"/>
  <c r="C11" i="1"/>
  <c r="D19" i="331"/>
  <c r="E19" i="331" s="1"/>
  <c r="S3" i="331" s="1"/>
  <c r="A19" i="331"/>
  <c r="A18" i="331"/>
  <c r="D18" i="331" s="1"/>
  <c r="E18" i="331" s="1"/>
  <c r="R3" i="331" s="1"/>
  <c r="A17" i="331"/>
  <c r="D17" i="331" s="1"/>
  <c r="A16" i="331"/>
  <c r="D16" i="331" s="1"/>
  <c r="E16" i="331" s="1"/>
  <c r="O3" i="331" s="1"/>
  <c r="D15" i="331"/>
  <c r="E15" i="331" s="1"/>
  <c r="N3" i="331" s="1"/>
  <c r="A15" i="331"/>
  <c r="A14" i="331"/>
  <c r="D14" i="331" s="1"/>
  <c r="E14" i="331" s="1"/>
  <c r="M3" i="331" s="1"/>
  <c r="A13" i="331"/>
  <c r="D13" i="331" s="1"/>
  <c r="E13" i="331" s="1"/>
  <c r="L3" i="331" s="1"/>
  <c r="A12" i="331"/>
  <c r="D12" i="331" s="1"/>
  <c r="E12" i="331" s="1"/>
  <c r="K3" i="331" s="1"/>
  <c r="D11" i="331"/>
  <c r="E11" i="331" s="1"/>
  <c r="J3" i="331" s="1"/>
  <c r="A11" i="331"/>
  <c r="A10" i="331"/>
  <c r="D10" i="331" s="1"/>
  <c r="E10" i="331" s="1"/>
  <c r="I3" i="331" s="1"/>
  <c r="A9" i="331"/>
  <c r="D9" i="331" s="1"/>
  <c r="E9" i="331" s="1"/>
  <c r="H3" i="331" s="1"/>
  <c r="A8" i="331"/>
  <c r="D8" i="331" s="1"/>
  <c r="E8" i="331" s="1"/>
  <c r="G3" i="331" s="1"/>
  <c r="D7" i="331"/>
  <c r="E7" i="331" s="1"/>
  <c r="F3" i="331" s="1"/>
  <c r="A7" i="331"/>
  <c r="A6" i="331"/>
  <c r="D6" i="331" s="1"/>
  <c r="E6" i="331" s="1"/>
  <c r="E3" i="331" s="1"/>
  <c r="Q3" i="331"/>
  <c r="S2" i="331"/>
  <c r="U11" i="1" s="1"/>
  <c r="R2" i="331"/>
  <c r="P2" i="331"/>
  <c r="R11" i="1" s="1"/>
  <c r="O2" i="331"/>
  <c r="Q11" i="1" s="1"/>
  <c r="N2" i="331"/>
  <c r="P11" i="1" s="1"/>
  <c r="M2" i="331"/>
  <c r="O11" i="1" s="1"/>
  <c r="L2" i="331"/>
  <c r="N11" i="1" s="1"/>
  <c r="K2" i="331"/>
  <c r="M11" i="1" s="1"/>
  <c r="J2" i="331"/>
  <c r="L11" i="1" s="1"/>
  <c r="I2" i="331"/>
  <c r="K11" i="1" s="1"/>
  <c r="H2" i="331"/>
  <c r="J11" i="1" s="1"/>
  <c r="G2" i="331"/>
  <c r="I11" i="1" s="1"/>
  <c r="F2" i="331"/>
  <c r="H11" i="1" s="1"/>
  <c r="E2" i="331"/>
  <c r="G11" i="1" s="1"/>
  <c r="D10" i="1"/>
  <c r="E10" i="1"/>
  <c r="F10" i="1"/>
  <c r="H10" i="1"/>
  <c r="L10" i="1"/>
  <c r="P10" i="1"/>
  <c r="S10" i="1"/>
  <c r="T10" i="1"/>
  <c r="C10" i="1"/>
  <c r="Q3" i="111"/>
  <c r="O3" i="111"/>
  <c r="S2" i="111"/>
  <c r="U10" i="1" s="1"/>
  <c r="R2" i="111"/>
  <c r="P2" i="111"/>
  <c r="R10" i="1" s="1"/>
  <c r="O2" i="111"/>
  <c r="Q10" i="1" s="1"/>
  <c r="N2" i="111"/>
  <c r="M2" i="111"/>
  <c r="O10" i="1" s="1"/>
  <c r="L2" i="111"/>
  <c r="N10" i="1" s="1"/>
  <c r="K2" i="111"/>
  <c r="M10" i="1" s="1"/>
  <c r="J2" i="111"/>
  <c r="I2" i="111"/>
  <c r="K10" i="1" s="1"/>
  <c r="H2" i="111"/>
  <c r="J10" i="1" s="1"/>
  <c r="G2" i="111"/>
  <c r="I10" i="1" s="1"/>
  <c r="F2" i="111"/>
  <c r="E2" i="111"/>
  <c r="G10" i="1" s="1"/>
  <c r="A19" i="111"/>
  <c r="D19" i="111" s="1"/>
  <c r="E19" i="111" s="1"/>
  <c r="S3" i="111" s="1"/>
  <c r="A18" i="111"/>
  <c r="D18" i="111" s="1"/>
  <c r="E18" i="111" s="1"/>
  <c r="R3" i="111" s="1"/>
  <c r="A17" i="111"/>
  <c r="D17" i="111" s="1"/>
  <c r="E17" i="111" s="1"/>
  <c r="P3" i="111" s="1"/>
  <c r="A16" i="111"/>
  <c r="D16" i="111" s="1"/>
  <c r="E16" i="111" s="1"/>
  <c r="D9" i="111"/>
  <c r="A10" i="111"/>
  <c r="D10" i="111" s="1"/>
  <c r="A11" i="111"/>
  <c r="A12" i="111"/>
  <c r="A13" i="111"/>
  <c r="A14" i="111"/>
  <c r="A15" i="111"/>
  <c r="D15" i="111" s="1"/>
  <c r="E15" i="111" s="1"/>
  <c r="N3" i="111" s="1"/>
  <c r="A9" i="111"/>
  <c r="D6" i="111"/>
  <c r="A7" i="111"/>
  <c r="A8" i="111"/>
  <c r="A6" i="111"/>
  <c r="D13" i="111"/>
  <c r="E13" i="111" s="1"/>
  <c r="L3" i="111" s="1"/>
  <c r="D14" i="111"/>
  <c r="E14" i="111" s="1"/>
  <c r="M3" i="111" s="1"/>
  <c r="E17" i="331" l="1"/>
  <c r="P3" i="331" s="1"/>
  <c r="C9" i="1"/>
  <c r="S2" i="110"/>
  <c r="R2" i="110"/>
  <c r="O2" i="110"/>
  <c r="N2" i="110"/>
  <c r="M2" i="110"/>
  <c r="L2" i="110"/>
  <c r="K2" i="110"/>
  <c r="J2" i="110"/>
  <c r="I2" i="110"/>
  <c r="K9" i="1" s="1"/>
  <c r="H2" i="110"/>
  <c r="J9" i="1" s="1"/>
  <c r="G2" i="110"/>
  <c r="F2" i="110"/>
  <c r="H9" i="1" s="1"/>
  <c r="E2" i="110"/>
  <c r="G9" i="1" s="1"/>
  <c r="D2" i="110"/>
  <c r="C2" i="110"/>
  <c r="B2" i="110"/>
  <c r="A21" i="110"/>
  <c r="D21" i="110" s="1"/>
  <c r="E21" i="110" s="1"/>
  <c r="S3" i="110" s="1"/>
  <c r="A20" i="110"/>
  <c r="D20" i="110" s="1"/>
  <c r="E20" i="110" s="1"/>
  <c r="R3" i="110" s="1"/>
  <c r="A19" i="110"/>
  <c r="D19" i="110" s="1"/>
  <c r="E19" i="110" s="1"/>
  <c r="O3" i="110" s="1"/>
  <c r="D17" i="110"/>
  <c r="A17" i="110"/>
  <c r="A18" i="110"/>
  <c r="D18" i="110" s="1"/>
  <c r="A7" i="110"/>
  <c r="A8" i="110"/>
  <c r="A9" i="110"/>
  <c r="D9" i="110" s="1"/>
  <c r="A10" i="110"/>
  <c r="A11" i="110"/>
  <c r="A12" i="110"/>
  <c r="D12" i="110" s="1"/>
  <c r="A13" i="110"/>
  <c r="D13" i="110" s="1"/>
  <c r="E13" i="110" s="1"/>
  <c r="I3" i="110" s="1"/>
  <c r="A14" i="110"/>
  <c r="A15" i="110"/>
  <c r="D15" i="110" s="1"/>
  <c r="A16" i="110"/>
  <c r="D16" i="110" s="1"/>
  <c r="E16" i="110" s="1"/>
  <c r="L3" i="110" s="1"/>
  <c r="A6" i="110"/>
  <c r="D14" i="110"/>
  <c r="E14" i="110" s="1"/>
  <c r="J3" i="110" s="1"/>
  <c r="E9" i="1"/>
  <c r="F9" i="1"/>
  <c r="I9" i="1"/>
  <c r="L9" i="1"/>
  <c r="M9" i="1"/>
  <c r="N9" i="1"/>
  <c r="O9" i="1"/>
  <c r="P9" i="1"/>
  <c r="Q9" i="1"/>
  <c r="R9" i="1"/>
  <c r="S9" i="1"/>
  <c r="T9" i="1"/>
  <c r="U9" i="1"/>
  <c r="D9" i="1"/>
  <c r="S3" i="109"/>
  <c r="S2" i="109"/>
  <c r="R2" i="109"/>
  <c r="Q2" i="109"/>
  <c r="P2" i="109"/>
  <c r="O2" i="109"/>
  <c r="N2" i="109"/>
  <c r="M2" i="109"/>
  <c r="L2" i="109"/>
  <c r="K2" i="109"/>
  <c r="M8" i="1" s="1"/>
  <c r="I2" i="109"/>
  <c r="H2" i="109"/>
  <c r="G2" i="109"/>
  <c r="F2" i="109"/>
  <c r="E2" i="109"/>
  <c r="G8" i="1" s="1"/>
  <c r="A6" i="109"/>
  <c r="D6" i="109" s="1"/>
  <c r="E6" i="109" s="1"/>
  <c r="E3" i="109" s="1"/>
  <c r="A21" i="109"/>
  <c r="D21" i="109" s="1"/>
  <c r="E21" i="109" s="1"/>
  <c r="A20" i="109"/>
  <c r="D20" i="109" s="1"/>
  <c r="E20" i="109" s="1"/>
  <c r="A19" i="109"/>
  <c r="D19" i="109" s="1"/>
  <c r="E19" i="109" s="1"/>
  <c r="R3" i="109" s="1"/>
  <c r="A18" i="109"/>
  <c r="D18" i="109" s="1"/>
  <c r="E18" i="109" s="1"/>
  <c r="A17" i="109"/>
  <c r="D17" i="109" s="1"/>
  <c r="E17" i="109" s="1"/>
  <c r="Q3" i="109" s="1"/>
  <c r="A16" i="109"/>
  <c r="D16" i="109" s="1"/>
  <c r="E16" i="109" s="1"/>
  <c r="P3" i="109" s="1"/>
  <c r="A15" i="109"/>
  <c r="D15" i="109" s="1"/>
  <c r="E15" i="109" s="1"/>
  <c r="O3" i="109" s="1"/>
  <c r="A14" i="109"/>
  <c r="D14" i="109" s="1"/>
  <c r="A13" i="109"/>
  <c r="D13" i="109" s="1"/>
  <c r="A12" i="109"/>
  <c r="D7" i="109"/>
  <c r="A11" i="109"/>
  <c r="A8" i="109"/>
  <c r="D8" i="109" s="1"/>
  <c r="A9" i="109"/>
  <c r="A10" i="109"/>
  <c r="A7" i="109"/>
  <c r="D8" i="1"/>
  <c r="E8" i="1"/>
  <c r="F8" i="1"/>
  <c r="H8" i="1"/>
  <c r="I8" i="1"/>
  <c r="J8" i="1"/>
  <c r="K8" i="1"/>
  <c r="L8" i="1"/>
  <c r="N8" i="1"/>
  <c r="O8" i="1"/>
  <c r="P8" i="1"/>
  <c r="Q8" i="1"/>
  <c r="R8" i="1"/>
  <c r="S8" i="1"/>
  <c r="T8" i="1"/>
  <c r="U8" i="1"/>
  <c r="C8" i="1"/>
  <c r="R2" i="108"/>
  <c r="Q2" i="108"/>
  <c r="P2" i="108"/>
  <c r="O2" i="108"/>
  <c r="N2" i="108"/>
  <c r="J2" i="108"/>
  <c r="K2" i="108"/>
  <c r="L2" i="108"/>
  <c r="M2" i="108"/>
  <c r="I2" i="108"/>
  <c r="H2" i="108"/>
  <c r="A21" i="108"/>
  <c r="D21" i="108" s="1"/>
  <c r="E21" i="108" s="1"/>
  <c r="P3" i="108" s="1"/>
  <c r="A20" i="108"/>
  <c r="D20" i="108" s="1"/>
  <c r="E20" i="108" s="1"/>
  <c r="A19" i="108"/>
  <c r="D19" i="108" s="1"/>
  <c r="E19" i="108" s="1"/>
  <c r="O3" i="108" s="1"/>
  <c r="A23" i="108"/>
  <c r="D23" i="108" s="1"/>
  <c r="E23" i="108" s="1"/>
  <c r="Q3" i="108" s="1"/>
  <c r="A26" i="108"/>
  <c r="D26" i="108" s="1"/>
  <c r="E26" i="108" s="1"/>
  <c r="A22" i="108"/>
  <c r="A24" i="108"/>
  <c r="A25" i="108"/>
  <c r="D25" i="108" s="1"/>
  <c r="E25" i="108" s="1"/>
  <c r="R3" i="108" s="1"/>
  <c r="D17" i="108"/>
  <c r="A18" i="108"/>
  <c r="D18" i="108" s="1"/>
  <c r="E18" i="108" s="1"/>
  <c r="D22" i="108"/>
  <c r="E22" i="108" s="1"/>
  <c r="D24" i="108"/>
  <c r="E24" i="108" s="1"/>
  <c r="A17" i="108"/>
  <c r="A16" i="108"/>
  <c r="D16" i="108" s="1"/>
  <c r="A15" i="108"/>
  <c r="D15" i="108" s="1"/>
  <c r="E15" i="108" s="1"/>
  <c r="A14" i="108"/>
  <c r="D14" i="108" s="1"/>
  <c r="E14" i="108" s="1"/>
  <c r="A13" i="108"/>
  <c r="D13" i="108" s="1"/>
  <c r="E13" i="108" s="1"/>
  <c r="L3" i="108" s="1"/>
  <c r="A12" i="108"/>
  <c r="A11" i="108"/>
  <c r="A10" i="108"/>
  <c r="A9" i="108"/>
  <c r="A8" i="108"/>
  <c r="A7" i="108"/>
  <c r="A6" i="108"/>
  <c r="E18" i="110" l="1"/>
  <c r="N3" i="110" s="1"/>
  <c r="E17" i="110"/>
  <c r="M3" i="110" s="1"/>
  <c r="E15" i="110"/>
  <c r="K3" i="110" s="1"/>
  <c r="E14" i="109"/>
  <c r="N3" i="109" s="1"/>
  <c r="E17" i="108"/>
  <c r="N3" i="108" s="1"/>
  <c r="E16" i="108"/>
  <c r="M3" i="108" s="1"/>
  <c r="M2" i="107"/>
  <c r="A13" i="107"/>
  <c r="D13" i="107" s="1"/>
  <c r="E13" i="107" s="1"/>
  <c r="M3" i="107" s="1"/>
  <c r="J3" i="107"/>
  <c r="S2" i="107"/>
  <c r="R2" i="107"/>
  <c r="Q2" i="107"/>
  <c r="P2" i="107"/>
  <c r="O2" i="107"/>
  <c r="N2" i="107"/>
  <c r="L2" i="107"/>
  <c r="K2" i="107"/>
  <c r="J2" i="107"/>
  <c r="I2" i="107"/>
  <c r="H2" i="107"/>
  <c r="C7" i="107"/>
  <c r="F2" i="107" s="1"/>
  <c r="H6" i="1" s="1"/>
  <c r="C6" i="107"/>
  <c r="E2" i="107" s="1"/>
  <c r="G6" i="1" s="1"/>
  <c r="A6" i="107"/>
  <c r="D6" i="107" s="1"/>
  <c r="E6" i="107" s="1"/>
  <c r="E3" i="107" s="1"/>
  <c r="A7" i="107"/>
  <c r="D7" i="107" s="1"/>
  <c r="A8" i="107"/>
  <c r="D8" i="107" s="1"/>
  <c r="E8" i="107" s="1"/>
  <c r="G3" i="107" s="1"/>
  <c r="C8" i="107"/>
  <c r="G2" i="107" s="1"/>
  <c r="I6" i="1" s="1"/>
  <c r="A20" i="107"/>
  <c r="D20" i="107" s="1"/>
  <c r="E20" i="107" s="1"/>
  <c r="A19" i="107"/>
  <c r="D19" i="107" s="1"/>
  <c r="E19" i="107" s="1"/>
  <c r="A18" i="107"/>
  <c r="D18" i="107" s="1"/>
  <c r="E18" i="107" s="1"/>
  <c r="R3" i="107" s="1"/>
  <c r="A17" i="107"/>
  <c r="D17" i="107" s="1"/>
  <c r="E17" i="107" s="1"/>
  <c r="Q3" i="107" s="1"/>
  <c r="A16" i="107"/>
  <c r="D16" i="107" s="1"/>
  <c r="A15" i="107"/>
  <c r="A14" i="107"/>
  <c r="D14" i="107" s="1"/>
  <c r="A12" i="107"/>
  <c r="A11" i="107"/>
  <c r="A10" i="107"/>
  <c r="A9" i="107"/>
  <c r="D9" i="107" s="1"/>
  <c r="D6" i="1"/>
  <c r="E6" i="1"/>
  <c r="F6" i="1"/>
  <c r="J6" i="1"/>
  <c r="K6" i="1"/>
  <c r="L6" i="1"/>
  <c r="M6" i="1"/>
  <c r="N6" i="1"/>
  <c r="O6" i="1"/>
  <c r="P6" i="1"/>
  <c r="Q6" i="1"/>
  <c r="R6" i="1"/>
  <c r="S6" i="1"/>
  <c r="T6" i="1"/>
  <c r="U6" i="1"/>
  <c r="C6" i="1"/>
  <c r="S2" i="106"/>
  <c r="R2" i="106"/>
  <c r="Q2" i="106"/>
  <c r="P2" i="106"/>
  <c r="O2" i="106"/>
  <c r="N2" i="106"/>
  <c r="M2" i="106"/>
  <c r="L2" i="106"/>
  <c r="K2" i="106"/>
  <c r="I2" i="106"/>
  <c r="H2" i="106"/>
  <c r="G2" i="106"/>
  <c r="F2" i="106"/>
  <c r="C6" i="106"/>
  <c r="D6" i="106"/>
  <c r="A6" i="106"/>
  <c r="D15" i="106"/>
  <c r="E15" i="106" s="1"/>
  <c r="D13" i="106"/>
  <c r="E13" i="106" s="1"/>
  <c r="A15" i="106"/>
  <c r="A13" i="106"/>
  <c r="A12" i="106"/>
  <c r="D12" i="106" s="1"/>
  <c r="E12" i="106" s="1"/>
  <c r="A10" i="106"/>
  <c r="D10" i="106" s="1"/>
  <c r="E10" i="106" s="1"/>
  <c r="C8" i="106"/>
  <c r="A7" i="106"/>
  <c r="D7" i="106" s="1"/>
  <c r="A8" i="106"/>
  <c r="D8" i="106" s="1"/>
  <c r="A9" i="106"/>
  <c r="D9" i="106" s="1"/>
  <c r="C7" i="106"/>
  <c r="A11" i="106"/>
  <c r="D11" i="106" s="1"/>
  <c r="A14" i="106"/>
  <c r="D14" i="106" s="1"/>
  <c r="E14" i="106" s="1"/>
  <c r="I3" i="106" s="1"/>
  <c r="A16" i="106"/>
  <c r="D16" i="106" s="1"/>
  <c r="E16" i="106" s="1"/>
  <c r="A30" i="106"/>
  <c r="D30" i="106" s="1"/>
  <c r="E30" i="106" s="1"/>
  <c r="A29" i="106"/>
  <c r="D29" i="106" s="1"/>
  <c r="E29" i="106" s="1"/>
  <c r="A28" i="106"/>
  <c r="D28" i="106" s="1"/>
  <c r="E28" i="106" s="1"/>
  <c r="S3" i="106" s="1"/>
  <c r="A27" i="106"/>
  <c r="D27" i="106" s="1"/>
  <c r="E27" i="106" s="1"/>
  <c r="A26" i="106"/>
  <c r="D26" i="106" s="1"/>
  <c r="E26" i="106" s="1"/>
  <c r="R3" i="106" s="1"/>
  <c r="A25" i="106"/>
  <c r="D25" i="106" s="1"/>
  <c r="E25" i="106" s="1"/>
  <c r="A24" i="106"/>
  <c r="D24" i="106" s="1"/>
  <c r="E24" i="106" s="1"/>
  <c r="Q3" i="106" s="1"/>
  <c r="A23" i="106"/>
  <c r="A22" i="106"/>
  <c r="A21" i="106"/>
  <c r="A20" i="106"/>
  <c r="D20" i="106" s="1"/>
  <c r="A19" i="106"/>
  <c r="A18" i="106"/>
  <c r="A17" i="106"/>
  <c r="S3" i="107" l="1"/>
  <c r="E7" i="106"/>
  <c r="E7" i="107"/>
  <c r="F3" i="107" s="1"/>
  <c r="E6" i="106"/>
  <c r="E9" i="106"/>
  <c r="G3" i="106" s="1"/>
  <c r="E11" i="106"/>
  <c r="H3" i="106" s="1"/>
  <c r="E8" i="106"/>
  <c r="U5" i="1"/>
  <c r="T5" i="1"/>
  <c r="S5" i="1"/>
  <c r="R5" i="1"/>
  <c r="Q5" i="1"/>
  <c r="P5" i="1"/>
  <c r="O5" i="1"/>
  <c r="N5" i="1"/>
  <c r="M5" i="1"/>
  <c r="L5" i="1"/>
  <c r="K5" i="1"/>
  <c r="J5" i="1"/>
  <c r="I5" i="1"/>
  <c r="H5" i="1"/>
  <c r="G5" i="1"/>
  <c r="F5" i="1"/>
  <c r="E5" i="1"/>
  <c r="D5" i="1"/>
  <c r="C5" i="1"/>
  <c r="U4" i="1"/>
  <c r="T4" i="1"/>
  <c r="S4" i="1"/>
  <c r="R4" i="1"/>
  <c r="Q4" i="1"/>
  <c r="P4" i="1"/>
  <c r="O4" i="1"/>
  <c r="N4" i="1"/>
  <c r="M4" i="1"/>
  <c r="L4" i="1"/>
  <c r="D4" i="1"/>
  <c r="C4" i="1"/>
  <c r="U3" i="1"/>
  <c r="T3" i="1"/>
  <c r="S3" i="1"/>
  <c r="R3" i="1"/>
  <c r="Q3" i="1"/>
  <c r="P3" i="1"/>
  <c r="O3" i="1"/>
  <c r="N3" i="1"/>
  <c r="M3" i="1"/>
  <c r="L3" i="1"/>
  <c r="D3" i="1"/>
  <c r="F3" i="106" l="1"/>
  <c r="D17" i="106"/>
  <c r="E17" i="106" s="1"/>
  <c r="K3" i="106" s="1"/>
  <c r="D12" i="330"/>
  <c r="E12" i="330" s="1"/>
  <c r="D11" i="330"/>
  <c r="E11" i="330" s="1"/>
  <c r="D10" i="330"/>
  <c r="E10" i="330" s="1"/>
  <c r="D9" i="330"/>
  <c r="E9" i="330" s="1"/>
  <c r="D8" i="330"/>
  <c r="E8" i="330" s="1"/>
  <c r="D7" i="330"/>
  <c r="E7" i="330" s="1"/>
  <c r="D6" i="330"/>
  <c r="E6" i="330" s="1"/>
  <c r="D12" i="329"/>
  <c r="E12" i="329" s="1"/>
  <c r="D11" i="329"/>
  <c r="E11" i="329" s="1"/>
  <c r="D10" i="329"/>
  <c r="E10" i="329" s="1"/>
  <c r="D9" i="329"/>
  <c r="E9" i="329" s="1"/>
  <c r="D8" i="329"/>
  <c r="E8" i="329" s="1"/>
  <c r="D7" i="329"/>
  <c r="E7" i="329" s="1"/>
  <c r="D6" i="329"/>
  <c r="E6" i="329" s="1"/>
  <c r="D12" i="328"/>
  <c r="E12" i="328" s="1"/>
  <c r="D11" i="328"/>
  <c r="E11" i="328" s="1"/>
  <c r="D10" i="328"/>
  <c r="E10" i="328" s="1"/>
  <c r="D9" i="328"/>
  <c r="E9" i="328" s="1"/>
  <c r="D8" i="328"/>
  <c r="E8" i="328" s="1"/>
  <c r="D7" i="328"/>
  <c r="E7" i="328" s="1"/>
  <c r="D6" i="328"/>
  <c r="E6" i="328" s="1"/>
  <c r="D12" i="327"/>
  <c r="E12" i="327" s="1"/>
  <c r="D11" i="327"/>
  <c r="E11" i="327" s="1"/>
  <c r="D10" i="327"/>
  <c r="E10" i="327" s="1"/>
  <c r="D9" i="327"/>
  <c r="E9" i="327" s="1"/>
  <c r="D8" i="327"/>
  <c r="E8" i="327" s="1"/>
  <c r="D7" i="327"/>
  <c r="E7" i="327" s="1"/>
  <c r="D6" i="327"/>
  <c r="E6" i="327" s="1"/>
  <c r="D12" i="326"/>
  <c r="E12" i="326" s="1"/>
  <c r="D11" i="326"/>
  <c r="E11" i="326" s="1"/>
  <c r="D10" i="326"/>
  <c r="E10" i="326" s="1"/>
  <c r="D9" i="326"/>
  <c r="E9" i="326" s="1"/>
  <c r="D8" i="326"/>
  <c r="E8" i="326" s="1"/>
  <c r="D7" i="326"/>
  <c r="E7" i="326" s="1"/>
  <c r="D6" i="326"/>
  <c r="E6" i="326" s="1"/>
  <c r="D12" i="325"/>
  <c r="E12" i="325" s="1"/>
  <c r="D11" i="325"/>
  <c r="E11" i="325" s="1"/>
  <c r="D10" i="325"/>
  <c r="E10" i="325" s="1"/>
  <c r="D9" i="325"/>
  <c r="E9" i="325" s="1"/>
  <c r="D8" i="325"/>
  <c r="E8" i="325" s="1"/>
  <c r="D7" i="325"/>
  <c r="E7" i="325" s="1"/>
  <c r="D6" i="325"/>
  <c r="E6" i="325" s="1"/>
  <c r="D12" i="324"/>
  <c r="E12" i="324" s="1"/>
  <c r="D11" i="324"/>
  <c r="E11" i="324" s="1"/>
  <c r="D10" i="324"/>
  <c r="E10" i="324" s="1"/>
  <c r="D9" i="324"/>
  <c r="E9" i="324" s="1"/>
  <c r="D8" i="324"/>
  <c r="E8" i="324" s="1"/>
  <c r="D7" i="324"/>
  <c r="E7" i="324" s="1"/>
  <c r="D6" i="324"/>
  <c r="E6" i="324" s="1"/>
  <c r="D12" i="323"/>
  <c r="E12" i="323" s="1"/>
  <c r="D11" i="323"/>
  <c r="E11" i="323" s="1"/>
  <c r="D10" i="323"/>
  <c r="E10" i="323" s="1"/>
  <c r="D9" i="323"/>
  <c r="E9" i="323" s="1"/>
  <c r="D8" i="323"/>
  <c r="E8" i="323" s="1"/>
  <c r="D7" i="323"/>
  <c r="E7" i="323" s="1"/>
  <c r="D6" i="323"/>
  <c r="E6" i="323" s="1"/>
  <c r="D12" i="322"/>
  <c r="E12" i="322" s="1"/>
  <c r="D11" i="322"/>
  <c r="E11" i="322" s="1"/>
  <c r="D10" i="322"/>
  <c r="E10" i="322" s="1"/>
  <c r="D9" i="322"/>
  <c r="E9" i="322" s="1"/>
  <c r="D8" i="322"/>
  <c r="E8" i="322" s="1"/>
  <c r="D7" i="322"/>
  <c r="E7" i="322" s="1"/>
  <c r="D6" i="322"/>
  <c r="E6" i="322" s="1"/>
  <c r="D12" i="321"/>
  <c r="E12" i="321" s="1"/>
  <c r="D11" i="321"/>
  <c r="E11" i="321" s="1"/>
  <c r="D10" i="321"/>
  <c r="E10" i="321" s="1"/>
  <c r="D9" i="321"/>
  <c r="E9" i="321" s="1"/>
  <c r="D8" i="321"/>
  <c r="E8" i="321" s="1"/>
  <c r="D7" i="321"/>
  <c r="E7" i="321" s="1"/>
  <c r="D6" i="321"/>
  <c r="E6" i="321" s="1"/>
  <c r="D12" i="320"/>
  <c r="E12" i="320" s="1"/>
  <c r="D11" i="320"/>
  <c r="E11" i="320" s="1"/>
  <c r="D10" i="320"/>
  <c r="E10" i="320" s="1"/>
  <c r="D9" i="320"/>
  <c r="E9" i="320" s="1"/>
  <c r="D8" i="320"/>
  <c r="E8" i="320" s="1"/>
  <c r="D7" i="320"/>
  <c r="E7" i="320" s="1"/>
  <c r="D6" i="320"/>
  <c r="E6" i="320" s="1"/>
  <c r="D12" i="319"/>
  <c r="E12" i="319" s="1"/>
  <c r="D11" i="319"/>
  <c r="E11" i="319" s="1"/>
  <c r="D10" i="319"/>
  <c r="E10" i="319" s="1"/>
  <c r="D9" i="319"/>
  <c r="E9" i="319" s="1"/>
  <c r="D8" i="319"/>
  <c r="E8" i="319" s="1"/>
  <c r="D7" i="319"/>
  <c r="E7" i="319" s="1"/>
  <c r="D6" i="319"/>
  <c r="E6" i="319" s="1"/>
  <c r="D12" i="318"/>
  <c r="E12" i="318" s="1"/>
  <c r="D11" i="318"/>
  <c r="E11" i="318" s="1"/>
  <c r="D10" i="318"/>
  <c r="E10" i="318" s="1"/>
  <c r="D9" i="318"/>
  <c r="E9" i="318" s="1"/>
  <c r="D8" i="318"/>
  <c r="E8" i="318" s="1"/>
  <c r="D7" i="318"/>
  <c r="E7" i="318" s="1"/>
  <c r="D6" i="318"/>
  <c r="E6" i="318" s="1"/>
  <c r="D12" i="317"/>
  <c r="E12" i="317" s="1"/>
  <c r="D11" i="317"/>
  <c r="E11" i="317" s="1"/>
  <c r="D10" i="317"/>
  <c r="E10" i="317" s="1"/>
  <c r="D9" i="317"/>
  <c r="E9" i="317" s="1"/>
  <c r="D8" i="317"/>
  <c r="E8" i="317" s="1"/>
  <c r="D7" i="317"/>
  <c r="E7" i="317" s="1"/>
  <c r="D6" i="317"/>
  <c r="E6" i="317" s="1"/>
  <c r="D12" i="316"/>
  <c r="E12" i="316" s="1"/>
  <c r="D11" i="316"/>
  <c r="E11" i="316" s="1"/>
  <c r="D10" i="316"/>
  <c r="E10" i="316" s="1"/>
  <c r="D9" i="316"/>
  <c r="E9" i="316" s="1"/>
  <c r="D8" i="316"/>
  <c r="E8" i="316" s="1"/>
  <c r="D7" i="316"/>
  <c r="E7" i="316" s="1"/>
  <c r="D6" i="316"/>
  <c r="E6" i="316" s="1"/>
  <c r="D12" i="315"/>
  <c r="E12" i="315" s="1"/>
  <c r="D11" i="315"/>
  <c r="E11" i="315" s="1"/>
  <c r="E10" i="315"/>
  <c r="D10" i="315"/>
  <c r="D9" i="315"/>
  <c r="E9" i="315" s="1"/>
  <c r="E8" i="315"/>
  <c r="D8" i="315"/>
  <c r="D7" i="315"/>
  <c r="E7" i="315" s="1"/>
  <c r="D6" i="315"/>
  <c r="E6" i="315" s="1"/>
  <c r="D12" i="314"/>
  <c r="E12" i="314" s="1"/>
  <c r="D11" i="314"/>
  <c r="E11" i="314" s="1"/>
  <c r="D10" i="314"/>
  <c r="E10" i="314" s="1"/>
  <c r="D9" i="314"/>
  <c r="E9" i="314" s="1"/>
  <c r="D8" i="314"/>
  <c r="E8" i="314" s="1"/>
  <c r="D7" i="314"/>
  <c r="E7" i="314" s="1"/>
  <c r="E6" i="314"/>
  <c r="D6" i="314"/>
  <c r="D12" i="313"/>
  <c r="E12" i="313" s="1"/>
  <c r="D11" i="313"/>
  <c r="E11" i="313" s="1"/>
  <c r="D10" i="313"/>
  <c r="E10" i="313" s="1"/>
  <c r="D9" i="313"/>
  <c r="E9" i="313" s="1"/>
  <c r="E8" i="313"/>
  <c r="D8" i="313"/>
  <c r="D7" i="313"/>
  <c r="E7" i="313" s="1"/>
  <c r="E6" i="313"/>
  <c r="D6" i="313"/>
  <c r="D12" i="312"/>
  <c r="E12" i="312" s="1"/>
  <c r="D11" i="312"/>
  <c r="E11" i="312" s="1"/>
  <c r="E10" i="312"/>
  <c r="D10" i="312"/>
  <c r="D9" i="312"/>
  <c r="E9" i="312" s="1"/>
  <c r="E8" i="312"/>
  <c r="D8" i="312"/>
  <c r="D7" i="312"/>
  <c r="E7" i="312" s="1"/>
  <c r="D6" i="312"/>
  <c r="E6" i="312" s="1"/>
  <c r="E12" i="311"/>
  <c r="D12" i="311"/>
  <c r="D11" i="311"/>
  <c r="E11" i="311" s="1"/>
  <c r="E10" i="311"/>
  <c r="D10" i="311"/>
  <c r="D9" i="311"/>
  <c r="E9" i="311" s="1"/>
  <c r="D8" i="311"/>
  <c r="E8" i="311" s="1"/>
  <c r="D7" i="311"/>
  <c r="E7" i="311" s="1"/>
  <c r="D6" i="311"/>
  <c r="E6" i="311" s="1"/>
  <c r="E12" i="310"/>
  <c r="D12" i="310"/>
  <c r="D11" i="310"/>
  <c r="E11" i="310" s="1"/>
  <c r="D10" i="310"/>
  <c r="E10" i="310" s="1"/>
  <c r="D9" i="310"/>
  <c r="E9" i="310" s="1"/>
  <c r="D8" i="310"/>
  <c r="E8" i="310" s="1"/>
  <c r="D7" i="310"/>
  <c r="E7" i="310" s="1"/>
  <c r="D6" i="310"/>
  <c r="E6" i="310" s="1"/>
  <c r="D12" i="309"/>
  <c r="E12" i="309" s="1"/>
  <c r="D11" i="309"/>
  <c r="E11" i="309" s="1"/>
  <c r="D10" i="309"/>
  <c r="E10" i="309" s="1"/>
  <c r="D9" i="309"/>
  <c r="E9" i="309" s="1"/>
  <c r="D8" i="309"/>
  <c r="E8" i="309" s="1"/>
  <c r="D7" i="309"/>
  <c r="E7" i="309" s="1"/>
  <c r="E6" i="309"/>
  <c r="D6" i="309"/>
  <c r="D12" i="308"/>
  <c r="E12" i="308" s="1"/>
  <c r="D11" i="308"/>
  <c r="E11" i="308" s="1"/>
  <c r="E10" i="308"/>
  <c r="D10" i="308"/>
  <c r="D9" i="308"/>
  <c r="E9" i="308" s="1"/>
  <c r="E8" i="308"/>
  <c r="D8" i="308"/>
  <c r="D7" i="308"/>
  <c r="E7" i="308" s="1"/>
  <c r="D6" i="308"/>
  <c r="E6" i="308" s="1"/>
  <c r="E12" i="307"/>
  <c r="D12" i="307"/>
  <c r="D11" i="307"/>
  <c r="E11" i="307" s="1"/>
  <c r="E10" i="307"/>
  <c r="D10" i="307"/>
  <c r="D9" i="307"/>
  <c r="E9" i="307" s="1"/>
  <c r="D8" i="307"/>
  <c r="E8" i="307" s="1"/>
  <c r="D7" i="307"/>
  <c r="E7" i="307" s="1"/>
  <c r="D6" i="307"/>
  <c r="E6" i="307" s="1"/>
  <c r="E12" i="306"/>
  <c r="D12" i="306"/>
  <c r="D11" i="306"/>
  <c r="E11" i="306" s="1"/>
  <c r="D10" i="306"/>
  <c r="E10" i="306" s="1"/>
  <c r="D9" i="306"/>
  <c r="E9" i="306" s="1"/>
  <c r="D8" i="306"/>
  <c r="E8" i="306" s="1"/>
  <c r="D7" i="306"/>
  <c r="E7" i="306" s="1"/>
  <c r="E6" i="306"/>
  <c r="D6" i="306"/>
  <c r="D12" i="305"/>
  <c r="E12" i="305" s="1"/>
  <c r="D11" i="305"/>
  <c r="E11" i="305" s="1"/>
  <c r="D10" i="305"/>
  <c r="E10" i="305" s="1"/>
  <c r="D9" i="305"/>
  <c r="E9" i="305" s="1"/>
  <c r="E8" i="305"/>
  <c r="D8" i="305"/>
  <c r="D7" i="305"/>
  <c r="E7" i="305" s="1"/>
  <c r="D6" i="305"/>
  <c r="E6" i="305" s="1"/>
  <c r="D12" i="304"/>
  <c r="E12" i="304" s="1"/>
  <c r="D11" i="304"/>
  <c r="E11" i="304" s="1"/>
  <c r="E10" i="304"/>
  <c r="D10" i="304"/>
  <c r="D9" i="304"/>
  <c r="E9" i="304" s="1"/>
  <c r="D8" i="304"/>
  <c r="E8" i="304" s="1"/>
  <c r="D7" i="304"/>
  <c r="E7" i="304" s="1"/>
  <c r="D6" i="304"/>
  <c r="E6" i="304" s="1"/>
  <c r="E12" i="303"/>
  <c r="D12" i="303"/>
  <c r="D11" i="303"/>
  <c r="E11" i="303" s="1"/>
  <c r="D10" i="303"/>
  <c r="E10" i="303" s="1"/>
  <c r="D9" i="303"/>
  <c r="E9" i="303" s="1"/>
  <c r="D8" i="303"/>
  <c r="E8" i="303" s="1"/>
  <c r="D7" i="303"/>
  <c r="E7" i="303" s="1"/>
  <c r="D6" i="303"/>
  <c r="E6" i="303" s="1"/>
  <c r="D12" i="302"/>
  <c r="E12" i="302" s="1"/>
  <c r="D11" i="302"/>
  <c r="E11" i="302" s="1"/>
  <c r="D10" i="302"/>
  <c r="E10" i="302" s="1"/>
  <c r="D9" i="302"/>
  <c r="E9" i="302" s="1"/>
  <c r="D8" i="302"/>
  <c r="E8" i="302" s="1"/>
  <c r="D7" i="302"/>
  <c r="E7" i="302" s="1"/>
  <c r="E6" i="302"/>
  <c r="D6" i="302"/>
  <c r="D12" i="301"/>
  <c r="E12" i="301" s="1"/>
  <c r="D11" i="301"/>
  <c r="E11" i="301" s="1"/>
  <c r="D10" i="301"/>
  <c r="E10" i="301" s="1"/>
  <c r="D9" i="301"/>
  <c r="E9" i="301" s="1"/>
  <c r="E8" i="301"/>
  <c r="D8" i="301"/>
  <c r="D7" i="301"/>
  <c r="E7" i="301" s="1"/>
  <c r="E6" i="301"/>
  <c r="D6" i="301"/>
  <c r="D12" i="300"/>
  <c r="E12" i="300" s="1"/>
  <c r="D11" i="300"/>
  <c r="E11" i="300" s="1"/>
  <c r="E10" i="300"/>
  <c r="D10" i="300"/>
  <c r="D9" i="300"/>
  <c r="E9" i="300" s="1"/>
  <c r="D8" i="300"/>
  <c r="E8" i="300" s="1"/>
  <c r="D7" i="300"/>
  <c r="E7" i="300" s="1"/>
  <c r="D6" i="300"/>
  <c r="E6" i="300" s="1"/>
  <c r="D12" i="299"/>
  <c r="E12" i="299" s="1"/>
  <c r="E11" i="299"/>
  <c r="D11" i="299"/>
  <c r="D10" i="299"/>
  <c r="E10" i="299" s="1"/>
  <c r="E9" i="299"/>
  <c r="D9" i="299"/>
  <c r="D8" i="299"/>
  <c r="E8" i="299" s="1"/>
  <c r="E7" i="299"/>
  <c r="D7" i="299"/>
  <c r="D6" i="299"/>
  <c r="E6" i="299" s="1"/>
  <c r="D12" i="298"/>
  <c r="E12" i="298" s="1"/>
  <c r="D11" i="298"/>
  <c r="E11" i="298" s="1"/>
  <c r="D10" i="298"/>
  <c r="E10" i="298" s="1"/>
  <c r="D9" i="298"/>
  <c r="E9" i="298" s="1"/>
  <c r="D8" i="298"/>
  <c r="E8" i="298" s="1"/>
  <c r="D7" i="298"/>
  <c r="E7" i="298" s="1"/>
  <c r="D6" i="298"/>
  <c r="E6" i="298" s="1"/>
  <c r="D12" i="297"/>
  <c r="E12" i="297" s="1"/>
  <c r="D11" i="297"/>
  <c r="E11" i="297" s="1"/>
  <c r="D10" i="297"/>
  <c r="E10" i="297" s="1"/>
  <c r="D9" i="297"/>
  <c r="E9" i="297" s="1"/>
  <c r="D8" i="297"/>
  <c r="E8" i="297" s="1"/>
  <c r="D7" i="297"/>
  <c r="E7" i="297" s="1"/>
  <c r="D6" i="297"/>
  <c r="E6" i="297" s="1"/>
  <c r="D12" i="296"/>
  <c r="E12" i="296" s="1"/>
  <c r="D11" i="296"/>
  <c r="E11" i="296" s="1"/>
  <c r="D10" i="296"/>
  <c r="E10" i="296" s="1"/>
  <c r="D9" i="296"/>
  <c r="E9" i="296" s="1"/>
  <c r="D8" i="296"/>
  <c r="E8" i="296" s="1"/>
  <c r="D7" i="296"/>
  <c r="E7" i="296" s="1"/>
  <c r="D6" i="296"/>
  <c r="E6" i="296" s="1"/>
  <c r="D12" i="295"/>
  <c r="E12" i="295" s="1"/>
  <c r="D11" i="295"/>
  <c r="E11" i="295" s="1"/>
  <c r="D10" i="295"/>
  <c r="E10" i="295" s="1"/>
  <c r="D9" i="295"/>
  <c r="E9" i="295" s="1"/>
  <c r="D8" i="295"/>
  <c r="E8" i="295" s="1"/>
  <c r="D7" i="295"/>
  <c r="E7" i="295" s="1"/>
  <c r="D6" i="295"/>
  <c r="E6" i="295" s="1"/>
  <c r="D12" i="294"/>
  <c r="E12" i="294" s="1"/>
  <c r="D11" i="294"/>
  <c r="E11" i="294" s="1"/>
  <c r="D10" i="294"/>
  <c r="E10" i="294" s="1"/>
  <c r="D9" i="294"/>
  <c r="E9" i="294" s="1"/>
  <c r="D8" i="294"/>
  <c r="E8" i="294" s="1"/>
  <c r="D7" i="294"/>
  <c r="E7" i="294" s="1"/>
  <c r="D6" i="294"/>
  <c r="E6" i="294" s="1"/>
  <c r="D12" i="293"/>
  <c r="E12" i="293" s="1"/>
  <c r="D11" i="293"/>
  <c r="E11" i="293" s="1"/>
  <c r="D10" i="293"/>
  <c r="E10" i="293" s="1"/>
  <c r="D9" i="293"/>
  <c r="E9" i="293" s="1"/>
  <c r="D8" i="293"/>
  <c r="E8" i="293" s="1"/>
  <c r="D7" i="293"/>
  <c r="E7" i="293" s="1"/>
  <c r="D6" i="293"/>
  <c r="E6" i="293" s="1"/>
  <c r="D12" i="292"/>
  <c r="E12" i="292" s="1"/>
  <c r="D11" i="292"/>
  <c r="E11" i="292" s="1"/>
  <c r="D10" i="292"/>
  <c r="E10" i="292" s="1"/>
  <c r="D9" i="292"/>
  <c r="E9" i="292" s="1"/>
  <c r="D8" i="292"/>
  <c r="E8" i="292" s="1"/>
  <c r="D7" i="292"/>
  <c r="E7" i="292" s="1"/>
  <c r="D6" i="292"/>
  <c r="E6" i="292" s="1"/>
  <c r="D12" i="291"/>
  <c r="E12" i="291" s="1"/>
  <c r="D11" i="291"/>
  <c r="E11" i="291" s="1"/>
  <c r="D10" i="291"/>
  <c r="E10" i="291" s="1"/>
  <c r="D9" i="291"/>
  <c r="E9" i="291" s="1"/>
  <c r="D8" i="291"/>
  <c r="E8" i="291" s="1"/>
  <c r="D7" i="291"/>
  <c r="E7" i="291" s="1"/>
  <c r="D6" i="291"/>
  <c r="E6" i="291" s="1"/>
  <c r="D12" i="290"/>
  <c r="E12" i="290" s="1"/>
  <c r="D11" i="290"/>
  <c r="E11" i="290" s="1"/>
  <c r="D10" i="290"/>
  <c r="E10" i="290" s="1"/>
  <c r="D9" i="290"/>
  <c r="E9" i="290" s="1"/>
  <c r="D8" i="290"/>
  <c r="E8" i="290" s="1"/>
  <c r="D7" i="290"/>
  <c r="E7" i="290" s="1"/>
  <c r="D6" i="290"/>
  <c r="E6" i="290" s="1"/>
  <c r="D12" i="289"/>
  <c r="E12" i="289" s="1"/>
  <c r="D11" i="289"/>
  <c r="E11" i="289" s="1"/>
  <c r="D10" i="289"/>
  <c r="E10" i="289" s="1"/>
  <c r="D9" i="289"/>
  <c r="E9" i="289" s="1"/>
  <c r="D8" i="289"/>
  <c r="E8" i="289" s="1"/>
  <c r="D7" i="289"/>
  <c r="E7" i="289" s="1"/>
  <c r="D6" i="289"/>
  <c r="E6" i="289" s="1"/>
  <c r="D12" i="288"/>
  <c r="E12" i="288" s="1"/>
  <c r="D11" i="288"/>
  <c r="E11" i="288" s="1"/>
  <c r="D10" i="288"/>
  <c r="E10" i="288" s="1"/>
  <c r="D9" i="288"/>
  <c r="E9" i="288" s="1"/>
  <c r="D8" i="288"/>
  <c r="E8" i="288" s="1"/>
  <c r="D7" i="288"/>
  <c r="E7" i="288" s="1"/>
  <c r="D6" i="288"/>
  <c r="E6" i="288" s="1"/>
  <c r="D12" i="287"/>
  <c r="E12" i="287" s="1"/>
  <c r="D11" i="287"/>
  <c r="E11" i="287" s="1"/>
  <c r="D10" i="287"/>
  <c r="E10" i="287" s="1"/>
  <c r="D9" i="287"/>
  <c r="E9" i="287" s="1"/>
  <c r="D8" i="287"/>
  <c r="E8" i="287" s="1"/>
  <c r="D7" i="287"/>
  <c r="E7" i="287" s="1"/>
  <c r="D6" i="287"/>
  <c r="E6" i="287" s="1"/>
  <c r="D12" i="286"/>
  <c r="E12" i="286" s="1"/>
  <c r="D11" i="286"/>
  <c r="E11" i="286" s="1"/>
  <c r="D10" i="286"/>
  <c r="E10" i="286" s="1"/>
  <c r="D9" i="286"/>
  <c r="E9" i="286" s="1"/>
  <c r="D8" i="286"/>
  <c r="E8" i="286" s="1"/>
  <c r="D7" i="286"/>
  <c r="E7" i="286" s="1"/>
  <c r="D6" i="286"/>
  <c r="E6" i="286" s="1"/>
  <c r="D12" i="285"/>
  <c r="E12" i="285" s="1"/>
  <c r="D11" i="285"/>
  <c r="E11" i="285" s="1"/>
  <c r="D10" i="285"/>
  <c r="E10" i="285" s="1"/>
  <c r="D9" i="285"/>
  <c r="E9" i="285" s="1"/>
  <c r="D8" i="285"/>
  <c r="E8" i="285" s="1"/>
  <c r="D7" i="285"/>
  <c r="E7" i="285" s="1"/>
  <c r="D6" i="285"/>
  <c r="E6" i="285" s="1"/>
  <c r="D12" i="284"/>
  <c r="E12" i="284" s="1"/>
  <c r="D11" i="284"/>
  <c r="E11" i="284" s="1"/>
  <c r="D10" i="284"/>
  <c r="E10" i="284" s="1"/>
  <c r="D9" i="284"/>
  <c r="E9" i="284" s="1"/>
  <c r="D8" i="284"/>
  <c r="E8" i="284" s="1"/>
  <c r="D7" i="284"/>
  <c r="E7" i="284" s="1"/>
  <c r="D6" i="284"/>
  <c r="E6" i="284" s="1"/>
  <c r="D12" i="283"/>
  <c r="E12" i="283" s="1"/>
  <c r="D11" i="283"/>
  <c r="E11" i="283" s="1"/>
  <c r="D10" i="283"/>
  <c r="E10" i="283" s="1"/>
  <c r="D9" i="283"/>
  <c r="E9" i="283" s="1"/>
  <c r="D8" i="283"/>
  <c r="E8" i="283" s="1"/>
  <c r="D7" i="283"/>
  <c r="E7" i="283" s="1"/>
  <c r="D6" i="283"/>
  <c r="E6" i="283" s="1"/>
  <c r="D12" i="282"/>
  <c r="E12" i="282" s="1"/>
  <c r="D11" i="282"/>
  <c r="E11" i="282" s="1"/>
  <c r="D10" i="282"/>
  <c r="E10" i="282" s="1"/>
  <c r="D9" i="282"/>
  <c r="E9" i="282" s="1"/>
  <c r="D8" i="282"/>
  <c r="E8" i="282" s="1"/>
  <c r="D7" i="282"/>
  <c r="E7" i="282" s="1"/>
  <c r="D6" i="282"/>
  <c r="E6" i="282" s="1"/>
  <c r="D12" i="281"/>
  <c r="E12" i="281" s="1"/>
  <c r="D11" i="281"/>
  <c r="E11" i="281" s="1"/>
  <c r="D10" i="281"/>
  <c r="E10" i="281" s="1"/>
  <c r="D9" i="281"/>
  <c r="E9" i="281" s="1"/>
  <c r="D8" i="281"/>
  <c r="E8" i="281" s="1"/>
  <c r="D7" i="281"/>
  <c r="E7" i="281" s="1"/>
  <c r="D6" i="281"/>
  <c r="E6" i="281" s="1"/>
  <c r="D12" i="280"/>
  <c r="E12" i="280" s="1"/>
  <c r="D11" i="280"/>
  <c r="E11" i="280" s="1"/>
  <c r="D10" i="280"/>
  <c r="E10" i="280" s="1"/>
  <c r="D9" i="280"/>
  <c r="E9" i="280" s="1"/>
  <c r="D8" i="280"/>
  <c r="E8" i="280" s="1"/>
  <c r="D7" i="280"/>
  <c r="E7" i="280" s="1"/>
  <c r="D6" i="280"/>
  <c r="E6" i="280" s="1"/>
  <c r="D12" i="279"/>
  <c r="E12" i="279" s="1"/>
  <c r="D11" i="279"/>
  <c r="E11" i="279" s="1"/>
  <c r="D10" i="279"/>
  <c r="E10" i="279" s="1"/>
  <c r="D9" i="279"/>
  <c r="E9" i="279" s="1"/>
  <c r="D8" i="279"/>
  <c r="E8" i="279" s="1"/>
  <c r="D7" i="279"/>
  <c r="E7" i="279" s="1"/>
  <c r="D6" i="279"/>
  <c r="E6" i="279" s="1"/>
  <c r="D12" i="278"/>
  <c r="E12" i="278" s="1"/>
  <c r="D11" i="278"/>
  <c r="E11" i="278" s="1"/>
  <c r="D10" i="278"/>
  <c r="E10" i="278" s="1"/>
  <c r="D9" i="278"/>
  <c r="E9" i="278" s="1"/>
  <c r="D8" i="278"/>
  <c r="E8" i="278" s="1"/>
  <c r="D7" i="278"/>
  <c r="E7" i="278" s="1"/>
  <c r="D6" i="278"/>
  <c r="E6" i="278" s="1"/>
  <c r="D12" i="277"/>
  <c r="E12" i="277" s="1"/>
  <c r="D11" i="277"/>
  <c r="E11" i="277" s="1"/>
  <c r="D10" i="277"/>
  <c r="E10" i="277" s="1"/>
  <c r="D9" i="277"/>
  <c r="E9" i="277" s="1"/>
  <c r="D8" i="277"/>
  <c r="E8" i="277" s="1"/>
  <c r="D7" i="277"/>
  <c r="E7" i="277" s="1"/>
  <c r="D6" i="277"/>
  <c r="E6" i="277" s="1"/>
  <c r="D12" i="276"/>
  <c r="E12" i="276" s="1"/>
  <c r="D11" i="276"/>
  <c r="E11" i="276" s="1"/>
  <c r="D10" i="276"/>
  <c r="E10" i="276" s="1"/>
  <c r="D9" i="276"/>
  <c r="E9" i="276" s="1"/>
  <c r="D8" i="276"/>
  <c r="E8" i="276" s="1"/>
  <c r="D7" i="276"/>
  <c r="E7" i="276" s="1"/>
  <c r="D6" i="276"/>
  <c r="E6" i="276" s="1"/>
  <c r="D12" i="275"/>
  <c r="E12" i="275" s="1"/>
  <c r="D11" i="275"/>
  <c r="E11" i="275" s="1"/>
  <c r="D10" i="275"/>
  <c r="E10" i="275" s="1"/>
  <c r="D9" i="275"/>
  <c r="E9" i="275" s="1"/>
  <c r="D8" i="275"/>
  <c r="E8" i="275" s="1"/>
  <c r="D7" i="275"/>
  <c r="E7" i="275" s="1"/>
  <c r="D6" i="275"/>
  <c r="E6" i="275" s="1"/>
  <c r="D12" i="274"/>
  <c r="E12" i="274" s="1"/>
  <c r="D11" i="274"/>
  <c r="E11" i="274" s="1"/>
  <c r="D10" i="274"/>
  <c r="E10" i="274" s="1"/>
  <c r="D9" i="274"/>
  <c r="E9" i="274" s="1"/>
  <c r="D8" i="274"/>
  <c r="E8" i="274" s="1"/>
  <c r="D7" i="274"/>
  <c r="E7" i="274" s="1"/>
  <c r="D6" i="274"/>
  <c r="E6" i="274" s="1"/>
  <c r="D12" i="273"/>
  <c r="E12" i="273" s="1"/>
  <c r="D11" i="273"/>
  <c r="E11" i="273" s="1"/>
  <c r="D10" i="273"/>
  <c r="E10" i="273" s="1"/>
  <c r="D9" i="273"/>
  <c r="E9" i="273" s="1"/>
  <c r="D8" i="273"/>
  <c r="E8" i="273" s="1"/>
  <c r="D7" i="273"/>
  <c r="E7" i="273" s="1"/>
  <c r="D6" i="273"/>
  <c r="E6" i="273" s="1"/>
  <c r="D12" i="272"/>
  <c r="E12" i="272" s="1"/>
  <c r="D11" i="272"/>
  <c r="E11" i="272" s="1"/>
  <c r="D10" i="272"/>
  <c r="E10" i="272" s="1"/>
  <c r="D9" i="272"/>
  <c r="E9" i="272" s="1"/>
  <c r="D8" i="272"/>
  <c r="E8" i="272" s="1"/>
  <c r="D7" i="272"/>
  <c r="E7" i="272" s="1"/>
  <c r="D6" i="272"/>
  <c r="E6" i="272" s="1"/>
  <c r="D12" i="271"/>
  <c r="E12" i="271" s="1"/>
  <c r="D11" i="271"/>
  <c r="E11" i="271" s="1"/>
  <c r="D10" i="271"/>
  <c r="E10" i="271" s="1"/>
  <c r="D9" i="271"/>
  <c r="E9" i="271" s="1"/>
  <c r="D8" i="271"/>
  <c r="E8" i="271" s="1"/>
  <c r="D7" i="271"/>
  <c r="E7" i="271" s="1"/>
  <c r="D6" i="271"/>
  <c r="E6" i="271" s="1"/>
  <c r="D12" i="270"/>
  <c r="E12" i="270" s="1"/>
  <c r="D11" i="270"/>
  <c r="E11" i="270" s="1"/>
  <c r="D10" i="270"/>
  <c r="E10" i="270" s="1"/>
  <c r="D9" i="270"/>
  <c r="E9" i="270" s="1"/>
  <c r="D8" i="270"/>
  <c r="E8" i="270" s="1"/>
  <c r="D7" i="270"/>
  <c r="E7" i="270" s="1"/>
  <c r="D6" i="270"/>
  <c r="E6" i="270" s="1"/>
  <c r="D12" i="269"/>
  <c r="E12" i="269" s="1"/>
  <c r="D11" i="269"/>
  <c r="E11" i="269" s="1"/>
  <c r="D10" i="269"/>
  <c r="E10" i="269" s="1"/>
  <c r="D9" i="269"/>
  <c r="E9" i="269" s="1"/>
  <c r="D8" i="269"/>
  <c r="E8" i="269" s="1"/>
  <c r="D7" i="269"/>
  <c r="E7" i="269" s="1"/>
  <c r="D6" i="269"/>
  <c r="E6" i="269" s="1"/>
  <c r="D12" i="268"/>
  <c r="E12" i="268" s="1"/>
  <c r="D11" i="268"/>
  <c r="E11" i="268" s="1"/>
  <c r="D10" i="268"/>
  <c r="E10" i="268" s="1"/>
  <c r="D9" i="268"/>
  <c r="E9" i="268" s="1"/>
  <c r="D8" i="268"/>
  <c r="E8" i="268" s="1"/>
  <c r="D7" i="268"/>
  <c r="E7" i="268" s="1"/>
  <c r="D6" i="268"/>
  <c r="E6" i="268" s="1"/>
  <c r="D12" i="267"/>
  <c r="E12" i="267" s="1"/>
  <c r="D11" i="267"/>
  <c r="E11" i="267" s="1"/>
  <c r="D10" i="267"/>
  <c r="E10" i="267" s="1"/>
  <c r="D9" i="267"/>
  <c r="E9" i="267" s="1"/>
  <c r="D8" i="267"/>
  <c r="E8" i="267" s="1"/>
  <c r="D7" i="267"/>
  <c r="E7" i="267" s="1"/>
  <c r="D6" i="267"/>
  <c r="E6" i="267" s="1"/>
  <c r="D12" i="266"/>
  <c r="E12" i="266" s="1"/>
  <c r="D11" i="266"/>
  <c r="E11" i="266" s="1"/>
  <c r="D10" i="266"/>
  <c r="E10" i="266" s="1"/>
  <c r="D9" i="266"/>
  <c r="E9" i="266" s="1"/>
  <c r="D8" i="266"/>
  <c r="E8" i="266" s="1"/>
  <c r="D7" i="266"/>
  <c r="E7" i="266" s="1"/>
  <c r="D6" i="266"/>
  <c r="E6" i="266" s="1"/>
  <c r="D12" i="265"/>
  <c r="E12" i="265" s="1"/>
  <c r="D11" i="265"/>
  <c r="E11" i="265" s="1"/>
  <c r="D10" i="265"/>
  <c r="E10" i="265" s="1"/>
  <c r="D9" i="265"/>
  <c r="E9" i="265" s="1"/>
  <c r="D8" i="265"/>
  <c r="E8" i="265" s="1"/>
  <c r="D7" i="265"/>
  <c r="E7" i="265" s="1"/>
  <c r="D6" i="265"/>
  <c r="E6" i="265" s="1"/>
  <c r="D12" i="264"/>
  <c r="E12" i="264" s="1"/>
  <c r="D11" i="264"/>
  <c r="E11" i="264" s="1"/>
  <c r="D10" i="264"/>
  <c r="E10" i="264" s="1"/>
  <c r="D9" i="264"/>
  <c r="E9" i="264" s="1"/>
  <c r="D8" i="264"/>
  <c r="E8" i="264" s="1"/>
  <c r="D7" i="264"/>
  <c r="E7" i="264" s="1"/>
  <c r="D6" i="264"/>
  <c r="E6" i="264" s="1"/>
  <c r="D12" i="263"/>
  <c r="E12" i="263" s="1"/>
  <c r="D11" i="263"/>
  <c r="E11" i="263" s="1"/>
  <c r="D10" i="263"/>
  <c r="E10" i="263" s="1"/>
  <c r="D9" i="263"/>
  <c r="E9" i="263" s="1"/>
  <c r="D8" i="263"/>
  <c r="E8" i="263" s="1"/>
  <c r="D7" i="263"/>
  <c r="E7" i="263" s="1"/>
  <c r="D6" i="263"/>
  <c r="E6" i="263" s="1"/>
  <c r="D12" i="262"/>
  <c r="E12" i="262" s="1"/>
  <c r="D11" i="262"/>
  <c r="E11" i="262" s="1"/>
  <c r="D10" i="262"/>
  <c r="E10" i="262" s="1"/>
  <c r="D9" i="262"/>
  <c r="E9" i="262" s="1"/>
  <c r="D8" i="262"/>
  <c r="E8" i="262" s="1"/>
  <c r="D7" i="262"/>
  <c r="E7" i="262" s="1"/>
  <c r="D6" i="262"/>
  <c r="E6" i="262" s="1"/>
  <c r="D12" i="261"/>
  <c r="E12" i="261" s="1"/>
  <c r="D11" i="261"/>
  <c r="E11" i="261" s="1"/>
  <c r="D10" i="261"/>
  <c r="E10" i="261" s="1"/>
  <c r="D9" i="261"/>
  <c r="E9" i="261" s="1"/>
  <c r="D8" i="261"/>
  <c r="E8" i="261" s="1"/>
  <c r="D7" i="261"/>
  <c r="E7" i="261" s="1"/>
  <c r="D6" i="261"/>
  <c r="E6" i="261" s="1"/>
  <c r="D12" i="260"/>
  <c r="E12" i="260" s="1"/>
  <c r="D11" i="260"/>
  <c r="E11" i="260" s="1"/>
  <c r="D10" i="260"/>
  <c r="E10" i="260" s="1"/>
  <c r="D9" i="260"/>
  <c r="E9" i="260" s="1"/>
  <c r="D8" i="260"/>
  <c r="E8" i="260" s="1"/>
  <c r="D7" i="260"/>
  <c r="E7" i="260" s="1"/>
  <c r="D6" i="260"/>
  <c r="E6" i="260" s="1"/>
  <c r="D12" i="259"/>
  <c r="E12" i="259" s="1"/>
  <c r="D11" i="259"/>
  <c r="E11" i="259" s="1"/>
  <c r="D10" i="259"/>
  <c r="E10" i="259" s="1"/>
  <c r="D9" i="259"/>
  <c r="E9" i="259" s="1"/>
  <c r="D8" i="259"/>
  <c r="E8" i="259" s="1"/>
  <c r="D7" i="259"/>
  <c r="E7" i="259" s="1"/>
  <c r="D6" i="259"/>
  <c r="E6" i="259" s="1"/>
  <c r="D12" i="258"/>
  <c r="E12" i="258" s="1"/>
  <c r="D11" i="258"/>
  <c r="E11" i="258" s="1"/>
  <c r="D10" i="258"/>
  <c r="E10" i="258" s="1"/>
  <c r="D9" i="258"/>
  <c r="E9" i="258" s="1"/>
  <c r="D8" i="258"/>
  <c r="E8" i="258" s="1"/>
  <c r="D7" i="258"/>
  <c r="E7" i="258" s="1"/>
  <c r="D6" i="258"/>
  <c r="E6" i="258" s="1"/>
  <c r="D12" i="257"/>
  <c r="E12" i="257" s="1"/>
  <c r="D11" i="257"/>
  <c r="E11" i="257" s="1"/>
  <c r="D10" i="257"/>
  <c r="E10" i="257" s="1"/>
  <c r="D9" i="257"/>
  <c r="E9" i="257" s="1"/>
  <c r="D8" i="257"/>
  <c r="E8" i="257" s="1"/>
  <c r="D7" i="257"/>
  <c r="E7" i="257" s="1"/>
  <c r="D6" i="257"/>
  <c r="E6" i="257" s="1"/>
  <c r="D12" i="256"/>
  <c r="E12" i="256" s="1"/>
  <c r="D11" i="256"/>
  <c r="E11" i="256" s="1"/>
  <c r="D10" i="256"/>
  <c r="E10" i="256" s="1"/>
  <c r="D9" i="256"/>
  <c r="E9" i="256" s="1"/>
  <c r="D8" i="256"/>
  <c r="E8" i="256" s="1"/>
  <c r="D7" i="256"/>
  <c r="E7" i="256" s="1"/>
  <c r="D6" i="256"/>
  <c r="E6" i="256" s="1"/>
  <c r="D12" i="255"/>
  <c r="E12" i="255" s="1"/>
  <c r="D11" i="255"/>
  <c r="E11" i="255" s="1"/>
  <c r="D10" i="255"/>
  <c r="E10" i="255" s="1"/>
  <c r="D9" i="255"/>
  <c r="E9" i="255" s="1"/>
  <c r="D8" i="255"/>
  <c r="E8" i="255" s="1"/>
  <c r="D7" i="255"/>
  <c r="E7" i="255" s="1"/>
  <c r="D6" i="255"/>
  <c r="E6" i="255" s="1"/>
  <c r="D12" i="254"/>
  <c r="E12" i="254" s="1"/>
  <c r="D11" i="254"/>
  <c r="E11" i="254" s="1"/>
  <c r="D10" i="254"/>
  <c r="E10" i="254" s="1"/>
  <c r="D9" i="254"/>
  <c r="E9" i="254" s="1"/>
  <c r="D8" i="254"/>
  <c r="E8" i="254" s="1"/>
  <c r="D7" i="254"/>
  <c r="E7" i="254" s="1"/>
  <c r="D6" i="254"/>
  <c r="E6" i="254" s="1"/>
  <c r="D12" i="253"/>
  <c r="E12" i="253" s="1"/>
  <c r="D11" i="253"/>
  <c r="E11" i="253" s="1"/>
  <c r="D10" i="253"/>
  <c r="E10" i="253" s="1"/>
  <c r="D9" i="253"/>
  <c r="E9" i="253" s="1"/>
  <c r="D8" i="253"/>
  <c r="E8" i="253" s="1"/>
  <c r="D7" i="253"/>
  <c r="E7" i="253" s="1"/>
  <c r="D6" i="253"/>
  <c r="E6" i="253" s="1"/>
  <c r="D12" i="252"/>
  <c r="E12" i="252" s="1"/>
  <c r="D11" i="252"/>
  <c r="E11" i="252" s="1"/>
  <c r="D10" i="252"/>
  <c r="E10" i="252" s="1"/>
  <c r="D9" i="252"/>
  <c r="E9" i="252" s="1"/>
  <c r="D8" i="252"/>
  <c r="E8" i="252" s="1"/>
  <c r="D7" i="252"/>
  <c r="E7" i="252" s="1"/>
  <c r="D6" i="252"/>
  <c r="E6" i="252" s="1"/>
  <c r="D12" i="251"/>
  <c r="E12" i="251" s="1"/>
  <c r="D11" i="251"/>
  <c r="E11" i="251" s="1"/>
  <c r="D10" i="251"/>
  <c r="E10" i="251" s="1"/>
  <c r="D9" i="251"/>
  <c r="E9" i="251" s="1"/>
  <c r="D8" i="251"/>
  <c r="E8" i="251" s="1"/>
  <c r="D7" i="251"/>
  <c r="E7" i="251" s="1"/>
  <c r="D6" i="251"/>
  <c r="E6" i="251" s="1"/>
  <c r="D12" i="250"/>
  <c r="E12" i="250" s="1"/>
  <c r="D11" i="250"/>
  <c r="E11" i="250" s="1"/>
  <c r="D10" i="250"/>
  <c r="E10" i="250" s="1"/>
  <c r="D9" i="250"/>
  <c r="E9" i="250" s="1"/>
  <c r="D8" i="250"/>
  <c r="E8" i="250" s="1"/>
  <c r="D7" i="250"/>
  <c r="E7" i="250" s="1"/>
  <c r="D6" i="250"/>
  <c r="E6" i="250" s="1"/>
  <c r="D12" i="249"/>
  <c r="E12" i="249" s="1"/>
  <c r="D11" i="249"/>
  <c r="E11" i="249" s="1"/>
  <c r="D10" i="249"/>
  <c r="E10" i="249" s="1"/>
  <c r="D9" i="249"/>
  <c r="E9" i="249" s="1"/>
  <c r="D8" i="249"/>
  <c r="E8" i="249" s="1"/>
  <c r="D7" i="249"/>
  <c r="E7" i="249" s="1"/>
  <c r="D6" i="249"/>
  <c r="E6" i="249" s="1"/>
  <c r="D12" i="248"/>
  <c r="E12" i="248" s="1"/>
  <c r="D11" i="248"/>
  <c r="E11" i="248" s="1"/>
  <c r="D10" i="248"/>
  <c r="E10" i="248" s="1"/>
  <c r="D9" i="248"/>
  <c r="E9" i="248" s="1"/>
  <c r="D8" i="248"/>
  <c r="E8" i="248" s="1"/>
  <c r="D7" i="248"/>
  <c r="E7" i="248" s="1"/>
  <c r="D6" i="248"/>
  <c r="E6" i="248" s="1"/>
  <c r="D12" i="247"/>
  <c r="E12" i="247" s="1"/>
  <c r="D11" i="247"/>
  <c r="E11" i="247" s="1"/>
  <c r="D10" i="247"/>
  <c r="E10" i="247" s="1"/>
  <c r="D9" i="247"/>
  <c r="E9" i="247" s="1"/>
  <c r="D8" i="247"/>
  <c r="E8" i="247" s="1"/>
  <c r="D7" i="247"/>
  <c r="E7" i="247" s="1"/>
  <c r="D6" i="247"/>
  <c r="E6" i="247" s="1"/>
  <c r="D12" i="246"/>
  <c r="E12" i="246" s="1"/>
  <c r="D11" i="246"/>
  <c r="E11" i="246" s="1"/>
  <c r="D10" i="246"/>
  <c r="E10" i="246" s="1"/>
  <c r="D9" i="246"/>
  <c r="E9" i="246" s="1"/>
  <c r="D8" i="246"/>
  <c r="E8" i="246" s="1"/>
  <c r="D7" i="246"/>
  <c r="E7" i="246" s="1"/>
  <c r="D6" i="246"/>
  <c r="E6" i="246" s="1"/>
  <c r="D12" i="245"/>
  <c r="E12" i="245" s="1"/>
  <c r="D11" i="245"/>
  <c r="E11" i="245" s="1"/>
  <c r="D10" i="245"/>
  <c r="E10" i="245" s="1"/>
  <c r="D9" i="245"/>
  <c r="E9" i="245" s="1"/>
  <c r="D8" i="245"/>
  <c r="E8" i="245" s="1"/>
  <c r="D7" i="245"/>
  <c r="E7" i="245" s="1"/>
  <c r="D6" i="245"/>
  <c r="E6" i="245" s="1"/>
  <c r="D12" i="244"/>
  <c r="E12" i="244" s="1"/>
  <c r="D11" i="244"/>
  <c r="E11" i="244" s="1"/>
  <c r="D10" i="244"/>
  <c r="E10" i="244" s="1"/>
  <c r="D9" i="244"/>
  <c r="E9" i="244" s="1"/>
  <c r="D8" i="244"/>
  <c r="E8" i="244" s="1"/>
  <c r="D7" i="244"/>
  <c r="E7" i="244" s="1"/>
  <c r="D6" i="244"/>
  <c r="E6" i="244" s="1"/>
  <c r="D12" i="243"/>
  <c r="E12" i="243" s="1"/>
  <c r="D11" i="243"/>
  <c r="E11" i="243" s="1"/>
  <c r="D10" i="243"/>
  <c r="E10" i="243" s="1"/>
  <c r="D9" i="243"/>
  <c r="E9" i="243" s="1"/>
  <c r="D8" i="243"/>
  <c r="E8" i="243" s="1"/>
  <c r="D7" i="243"/>
  <c r="E7" i="243" s="1"/>
  <c r="D6" i="243"/>
  <c r="E6" i="243" s="1"/>
  <c r="D12" i="242"/>
  <c r="E12" i="242" s="1"/>
  <c r="D11" i="242"/>
  <c r="E11" i="242" s="1"/>
  <c r="D10" i="242"/>
  <c r="E10" i="242" s="1"/>
  <c r="D9" i="242"/>
  <c r="E9" i="242" s="1"/>
  <c r="D8" i="242"/>
  <c r="E8" i="242" s="1"/>
  <c r="D7" i="242"/>
  <c r="E7" i="242" s="1"/>
  <c r="D6" i="242"/>
  <c r="E6" i="242" s="1"/>
  <c r="D12" i="241"/>
  <c r="E12" i="241" s="1"/>
  <c r="D11" i="241"/>
  <c r="E11" i="241" s="1"/>
  <c r="D10" i="241"/>
  <c r="E10" i="241" s="1"/>
  <c r="D9" i="241"/>
  <c r="E9" i="241" s="1"/>
  <c r="D8" i="241"/>
  <c r="E8" i="241" s="1"/>
  <c r="D7" i="241"/>
  <c r="E7" i="241" s="1"/>
  <c r="D6" i="241"/>
  <c r="E6" i="241" s="1"/>
  <c r="D12" i="240"/>
  <c r="E12" i="240" s="1"/>
  <c r="D11" i="240"/>
  <c r="E11" i="240" s="1"/>
  <c r="D10" i="240"/>
  <c r="E10" i="240" s="1"/>
  <c r="D9" i="240"/>
  <c r="E9" i="240" s="1"/>
  <c r="D8" i="240"/>
  <c r="E8" i="240" s="1"/>
  <c r="D7" i="240"/>
  <c r="E7" i="240" s="1"/>
  <c r="D6" i="240"/>
  <c r="E6" i="240" s="1"/>
  <c r="D12" i="239"/>
  <c r="E12" i="239" s="1"/>
  <c r="D11" i="239"/>
  <c r="E11" i="239" s="1"/>
  <c r="D10" i="239"/>
  <c r="E10" i="239" s="1"/>
  <c r="D9" i="239"/>
  <c r="E9" i="239" s="1"/>
  <c r="D8" i="239"/>
  <c r="E8" i="239" s="1"/>
  <c r="D7" i="239"/>
  <c r="E7" i="239" s="1"/>
  <c r="D6" i="239"/>
  <c r="E6" i="239" s="1"/>
  <c r="D12" i="238"/>
  <c r="E12" i="238" s="1"/>
  <c r="D11" i="238"/>
  <c r="E11" i="238" s="1"/>
  <c r="D10" i="238"/>
  <c r="E10" i="238" s="1"/>
  <c r="D9" i="238"/>
  <c r="E9" i="238" s="1"/>
  <c r="D8" i="238"/>
  <c r="E8" i="238" s="1"/>
  <c r="D7" i="238"/>
  <c r="E7" i="238" s="1"/>
  <c r="D6" i="238"/>
  <c r="E6" i="238" s="1"/>
  <c r="D12" i="237"/>
  <c r="E12" i="237" s="1"/>
  <c r="D11" i="237"/>
  <c r="E11" i="237" s="1"/>
  <c r="D10" i="237"/>
  <c r="E10" i="237" s="1"/>
  <c r="D9" i="237"/>
  <c r="E9" i="237" s="1"/>
  <c r="D8" i="237"/>
  <c r="E8" i="237" s="1"/>
  <c r="D7" i="237"/>
  <c r="E7" i="237" s="1"/>
  <c r="D6" i="237"/>
  <c r="E6" i="237" s="1"/>
  <c r="D12" i="236"/>
  <c r="E12" i="236" s="1"/>
  <c r="D11" i="236"/>
  <c r="E11" i="236" s="1"/>
  <c r="D10" i="236"/>
  <c r="E10" i="236" s="1"/>
  <c r="D9" i="236"/>
  <c r="E9" i="236" s="1"/>
  <c r="D8" i="236"/>
  <c r="E8" i="236" s="1"/>
  <c r="D7" i="236"/>
  <c r="E7" i="236" s="1"/>
  <c r="D6" i="236"/>
  <c r="E6" i="236" s="1"/>
  <c r="D12" i="235"/>
  <c r="E12" i="235" s="1"/>
  <c r="D11" i="235"/>
  <c r="E11" i="235" s="1"/>
  <c r="D10" i="235"/>
  <c r="E10" i="235" s="1"/>
  <c r="D9" i="235"/>
  <c r="E9" i="235" s="1"/>
  <c r="D8" i="235"/>
  <c r="E8" i="235" s="1"/>
  <c r="D7" i="235"/>
  <c r="E7" i="235" s="1"/>
  <c r="D6" i="235"/>
  <c r="E6" i="235" s="1"/>
  <c r="D12" i="234"/>
  <c r="E12" i="234" s="1"/>
  <c r="D11" i="234"/>
  <c r="E11" i="234" s="1"/>
  <c r="D10" i="234"/>
  <c r="E10" i="234" s="1"/>
  <c r="D9" i="234"/>
  <c r="E9" i="234" s="1"/>
  <c r="D8" i="234"/>
  <c r="E8" i="234" s="1"/>
  <c r="D7" i="234"/>
  <c r="E7" i="234" s="1"/>
  <c r="D6" i="234"/>
  <c r="E6" i="234" s="1"/>
  <c r="D12" i="233"/>
  <c r="E12" i="233" s="1"/>
  <c r="D11" i="233"/>
  <c r="E11" i="233" s="1"/>
  <c r="D10" i="233"/>
  <c r="E10" i="233" s="1"/>
  <c r="D9" i="233"/>
  <c r="E9" i="233" s="1"/>
  <c r="D8" i="233"/>
  <c r="E8" i="233" s="1"/>
  <c r="D7" i="233"/>
  <c r="E7" i="233" s="1"/>
  <c r="D6" i="233"/>
  <c r="E6" i="233" s="1"/>
  <c r="D12" i="232"/>
  <c r="E12" i="232" s="1"/>
  <c r="D11" i="232"/>
  <c r="E11" i="232" s="1"/>
  <c r="D10" i="232"/>
  <c r="E10" i="232" s="1"/>
  <c r="D9" i="232"/>
  <c r="E9" i="232" s="1"/>
  <c r="D8" i="232"/>
  <c r="E8" i="232" s="1"/>
  <c r="D7" i="232"/>
  <c r="E7" i="232" s="1"/>
  <c r="D6" i="232"/>
  <c r="E6" i="232" s="1"/>
  <c r="D12" i="231"/>
  <c r="E12" i="231" s="1"/>
  <c r="D11" i="231"/>
  <c r="E11" i="231" s="1"/>
  <c r="D10" i="231"/>
  <c r="E10" i="231" s="1"/>
  <c r="D9" i="231"/>
  <c r="E9" i="231" s="1"/>
  <c r="D8" i="231"/>
  <c r="E8" i="231" s="1"/>
  <c r="D7" i="231"/>
  <c r="E7" i="231" s="1"/>
  <c r="D6" i="231"/>
  <c r="E6" i="231" s="1"/>
  <c r="D12" i="230"/>
  <c r="E12" i="230" s="1"/>
  <c r="D11" i="230"/>
  <c r="E11" i="230" s="1"/>
  <c r="D10" i="230"/>
  <c r="E10" i="230" s="1"/>
  <c r="D9" i="230"/>
  <c r="E9" i="230" s="1"/>
  <c r="D8" i="230"/>
  <c r="E8" i="230" s="1"/>
  <c r="D7" i="230"/>
  <c r="E7" i="230" s="1"/>
  <c r="D6" i="230"/>
  <c r="E6" i="230" s="1"/>
  <c r="D12" i="229"/>
  <c r="E12" i="229" s="1"/>
  <c r="D11" i="229"/>
  <c r="E11" i="229" s="1"/>
  <c r="D10" i="229"/>
  <c r="E10" i="229" s="1"/>
  <c r="D9" i="229"/>
  <c r="E9" i="229" s="1"/>
  <c r="D8" i="229"/>
  <c r="E8" i="229" s="1"/>
  <c r="D7" i="229"/>
  <c r="E7" i="229" s="1"/>
  <c r="D6" i="229"/>
  <c r="E6" i="229" s="1"/>
  <c r="D12" i="228"/>
  <c r="E12" i="228" s="1"/>
  <c r="D11" i="228"/>
  <c r="E11" i="228" s="1"/>
  <c r="D10" i="228"/>
  <c r="E10" i="228" s="1"/>
  <c r="D9" i="228"/>
  <c r="E9" i="228" s="1"/>
  <c r="D8" i="228"/>
  <c r="E8" i="228" s="1"/>
  <c r="D7" i="228"/>
  <c r="E7" i="228" s="1"/>
  <c r="D6" i="228"/>
  <c r="E6" i="228" s="1"/>
  <c r="D12" i="227"/>
  <c r="E12" i="227" s="1"/>
  <c r="D11" i="227"/>
  <c r="E11" i="227" s="1"/>
  <c r="D10" i="227"/>
  <c r="E10" i="227" s="1"/>
  <c r="D9" i="227"/>
  <c r="E9" i="227" s="1"/>
  <c r="D8" i="227"/>
  <c r="E8" i="227" s="1"/>
  <c r="D7" i="227"/>
  <c r="E7" i="227" s="1"/>
  <c r="D6" i="227"/>
  <c r="E6" i="227" s="1"/>
  <c r="D12" i="226"/>
  <c r="E12" i="226" s="1"/>
  <c r="D11" i="226"/>
  <c r="E11" i="226" s="1"/>
  <c r="D10" i="226"/>
  <c r="E10" i="226" s="1"/>
  <c r="D9" i="226"/>
  <c r="E9" i="226" s="1"/>
  <c r="D8" i="226"/>
  <c r="E8" i="226" s="1"/>
  <c r="D7" i="226"/>
  <c r="E7" i="226" s="1"/>
  <c r="D6" i="226"/>
  <c r="E6" i="226" s="1"/>
  <c r="D12" i="225"/>
  <c r="E12" i="225" s="1"/>
  <c r="D11" i="225"/>
  <c r="E11" i="225" s="1"/>
  <c r="D10" i="225"/>
  <c r="E10" i="225" s="1"/>
  <c r="D9" i="225"/>
  <c r="E9" i="225" s="1"/>
  <c r="D8" i="225"/>
  <c r="E8" i="225" s="1"/>
  <c r="D7" i="225"/>
  <c r="E7" i="225" s="1"/>
  <c r="D6" i="225"/>
  <c r="E6" i="225" s="1"/>
  <c r="D12" i="224"/>
  <c r="E12" i="224" s="1"/>
  <c r="D11" i="224"/>
  <c r="E11" i="224" s="1"/>
  <c r="D10" i="224"/>
  <c r="E10" i="224" s="1"/>
  <c r="D9" i="224"/>
  <c r="E9" i="224" s="1"/>
  <c r="D8" i="224"/>
  <c r="E8" i="224" s="1"/>
  <c r="D7" i="224"/>
  <c r="E7" i="224" s="1"/>
  <c r="D6" i="224"/>
  <c r="E6" i="224" s="1"/>
  <c r="D12" i="223"/>
  <c r="E12" i="223" s="1"/>
  <c r="D11" i="223"/>
  <c r="E11" i="223" s="1"/>
  <c r="D10" i="223"/>
  <c r="E10" i="223" s="1"/>
  <c r="D9" i="223"/>
  <c r="E9" i="223" s="1"/>
  <c r="D8" i="223"/>
  <c r="E8" i="223" s="1"/>
  <c r="D7" i="223"/>
  <c r="E7" i="223" s="1"/>
  <c r="D6" i="223"/>
  <c r="E6" i="223" s="1"/>
  <c r="D12" i="222"/>
  <c r="E12" i="222" s="1"/>
  <c r="D11" i="222"/>
  <c r="E11" i="222" s="1"/>
  <c r="D10" i="222"/>
  <c r="E10" i="222" s="1"/>
  <c r="D9" i="222"/>
  <c r="E9" i="222" s="1"/>
  <c r="D8" i="222"/>
  <c r="E8" i="222" s="1"/>
  <c r="D7" i="222"/>
  <c r="E7" i="222" s="1"/>
  <c r="D6" i="222"/>
  <c r="E6" i="222" s="1"/>
  <c r="D12" i="221"/>
  <c r="E12" i="221" s="1"/>
  <c r="D11" i="221"/>
  <c r="E11" i="221" s="1"/>
  <c r="D10" i="221"/>
  <c r="E10" i="221" s="1"/>
  <c r="D9" i="221"/>
  <c r="E9" i="221" s="1"/>
  <c r="D8" i="221"/>
  <c r="E8" i="221" s="1"/>
  <c r="D7" i="221"/>
  <c r="E7" i="221" s="1"/>
  <c r="D6" i="221"/>
  <c r="E6" i="221" s="1"/>
  <c r="D12" i="220"/>
  <c r="E12" i="220" s="1"/>
  <c r="D11" i="220"/>
  <c r="E11" i="220" s="1"/>
  <c r="D10" i="220"/>
  <c r="E10" i="220" s="1"/>
  <c r="D9" i="220"/>
  <c r="E9" i="220" s="1"/>
  <c r="D8" i="220"/>
  <c r="E8" i="220" s="1"/>
  <c r="D7" i="220"/>
  <c r="E7" i="220" s="1"/>
  <c r="D6" i="220"/>
  <c r="E6" i="220" s="1"/>
  <c r="D12" i="219"/>
  <c r="E12" i="219" s="1"/>
  <c r="D11" i="219"/>
  <c r="E11" i="219" s="1"/>
  <c r="D10" i="219"/>
  <c r="E10" i="219" s="1"/>
  <c r="D9" i="219"/>
  <c r="E9" i="219" s="1"/>
  <c r="D8" i="219"/>
  <c r="E8" i="219" s="1"/>
  <c r="D7" i="219"/>
  <c r="E7" i="219" s="1"/>
  <c r="D6" i="219"/>
  <c r="E6" i="219" s="1"/>
  <c r="D12" i="218"/>
  <c r="E12" i="218" s="1"/>
  <c r="D11" i="218"/>
  <c r="E11" i="218" s="1"/>
  <c r="D10" i="218"/>
  <c r="E10" i="218" s="1"/>
  <c r="D9" i="218"/>
  <c r="E9" i="218" s="1"/>
  <c r="D8" i="218"/>
  <c r="E8" i="218" s="1"/>
  <c r="D7" i="218"/>
  <c r="E7" i="218" s="1"/>
  <c r="D6" i="218"/>
  <c r="E6" i="218" s="1"/>
  <c r="D12" i="217"/>
  <c r="E12" i="217" s="1"/>
  <c r="D11" i="217"/>
  <c r="E11" i="217" s="1"/>
  <c r="D10" i="217"/>
  <c r="E10" i="217" s="1"/>
  <c r="D9" i="217"/>
  <c r="E9" i="217" s="1"/>
  <c r="D8" i="217"/>
  <c r="E8" i="217" s="1"/>
  <c r="D7" i="217"/>
  <c r="E7" i="217" s="1"/>
  <c r="D6" i="217"/>
  <c r="E6" i="217" s="1"/>
  <c r="D12" i="216"/>
  <c r="E12" i="216" s="1"/>
  <c r="D11" i="216"/>
  <c r="E11" i="216" s="1"/>
  <c r="D10" i="216"/>
  <c r="E10" i="216" s="1"/>
  <c r="D9" i="216"/>
  <c r="E9" i="216" s="1"/>
  <c r="D8" i="216"/>
  <c r="E8" i="216" s="1"/>
  <c r="D7" i="216"/>
  <c r="E7" i="216" s="1"/>
  <c r="D6" i="216"/>
  <c r="E6" i="216" s="1"/>
  <c r="D12" i="215"/>
  <c r="E12" i="215" s="1"/>
  <c r="D11" i="215"/>
  <c r="E11" i="215" s="1"/>
  <c r="D10" i="215"/>
  <c r="E10" i="215" s="1"/>
  <c r="D9" i="215"/>
  <c r="E9" i="215" s="1"/>
  <c r="D8" i="215"/>
  <c r="E8" i="215" s="1"/>
  <c r="D7" i="215"/>
  <c r="E7" i="215" s="1"/>
  <c r="D6" i="215"/>
  <c r="E6" i="215" s="1"/>
  <c r="D12" i="214"/>
  <c r="E12" i="214" s="1"/>
  <c r="D11" i="214"/>
  <c r="E11" i="214" s="1"/>
  <c r="D10" i="214"/>
  <c r="E10" i="214" s="1"/>
  <c r="D9" i="214"/>
  <c r="E9" i="214" s="1"/>
  <c r="D8" i="214"/>
  <c r="E8" i="214" s="1"/>
  <c r="D7" i="214"/>
  <c r="E7" i="214" s="1"/>
  <c r="D6" i="214"/>
  <c r="E6" i="214" s="1"/>
  <c r="D12" i="213"/>
  <c r="E12" i="213" s="1"/>
  <c r="D11" i="213"/>
  <c r="E11" i="213" s="1"/>
  <c r="D10" i="213"/>
  <c r="E10" i="213" s="1"/>
  <c r="D9" i="213"/>
  <c r="E9" i="213" s="1"/>
  <c r="D8" i="213"/>
  <c r="E8" i="213" s="1"/>
  <c r="D7" i="213"/>
  <c r="E7" i="213" s="1"/>
  <c r="D6" i="213"/>
  <c r="E6" i="213" s="1"/>
  <c r="D12" i="212"/>
  <c r="E12" i="212" s="1"/>
  <c r="D11" i="212"/>
  <c r="E11" i="212" s="1"/>
  <c r="D10" i="212"/>
  <c r="E10" i="212" s="1"/>
  <c r="D9" i="212"/>
  <c r="E9" i="212" s="1"/>
  <c r="D8" i="212"/>
  <c r="E8" i="212" s="1"/>
  <c r="D7" i="212"/>
  <c r="E7" i="212" s="1"/>
  <c r="D6" i="212"/>
  <c r="E6" i="212" s="1"/>
  <c r="D12" i="211"/>
  <c r="E12" i="211" s="1"/>
  <c r="D11" i="211"/>
  <c r="E11" i="211" s="1"/>
  <c r="D10" i="211"/>
  <c r="E10" i="211" s="1"/>
  <c r="D9" i="211"/>
  <c r="E9" i="211" s="1"/>
  <c r="D8" i="211"/>
  <c r="E8" i="211" s="1"/>
  <c r="D7" i="211"/>
  <c r="E7" i="211" s="1"/>
  <c r="D6" i="211"/>
  <c r="E6" i="211" s="1"/>
  <c r="D12" i="210"/>
  <c r="E12" i="210" s="1"/>
  <c r="D11" i="210"/>
  <c r="E11" i="210" s="1"/>
  <c r="D10" i="210"/>
  <c r="E10" i="210" s="1"/>
  <c r="D9" i="210"/>
  <c r="E9" i="210" s="1"/>
  <c r="D8" i="210"/>
  <c r="E8" i="210" s="1"/>
  <c r="D7" i="210"/>
  <c r="E7" i="210" s="1"/>
  <c r="D6" i="210"/>
  <c r="E6" i="210" s="1"/>
  <c r="D12" i="209"/>
  <c r="E12" i="209" s="1"/>
  <c r="D11" i="209"/>
  <c r="E11" i="209" s="1"/>
  <c r="D10" i="209"/>
  <c r="E10" i="209" s="1"/>
  <c r="D9" i="209"/>
  <c r="E9" i="209" s="1"/>
  <c r="D8" i="209"/>
  <c r="E8" i="209" s="1"/>
  <c r="D7" i="209"/>
  <c r="E7" i="209" s="1"/>
  <c r="D6" i="209"/>
  <c r="E6" i="209" s="1"/>
  <c r="D12" i="208"/>
  <c r="E12" i="208" s="1"/>
  <c r="D11" i="208"/>
  <c r="E11" i="208" s="1"/>
  <c r="D10" i="208"/>
  <c r="E10" i="208" s="1"/>
  <c r="D9" i="208"/>
  <c r="E9" i="208" s="1"/>
  <c r="D8" i="208"/>
  <c r="E8" i="208" s="1"/>
  <c r="D7" i="208"/>
  <c r="E7" i="208" s="1"/>
  <c r="D6" i="208"/>
  <c r="E6" i="208" s="1"/>
  <c r="D12" i="207"/>
  <c r="E12" i="207" s="1"/>
  <c r="D11" i="207"/>
  <c r="E11" i="207" s="1"/>
  <c r="D10" i="207"/>
  <c r="E10" i="207" s="1"/>
  <c r="D9" i="207"/>
  <c r="E9" i="207" s="1"/>
  <c r="D8" i="207"/>
  <c r="E8" i="207" s="1"/>
  <c r="D7" i="207"/>
  <c r="E7" i="207" s="1"/>
  <c r="D6" i="207"/>
  <c r="E6" i="207" s="1"/>
  <c r="E12" i="206"/>
  <c r="E11" i="206"/>
  <c r="D10" i="206"/>
  <c r="E10" i="206" s="1"/>
  <c r="E9" i="206"/>
  <c r="E8" i="206"/>
  <c r="D7" i="206"/>
  <c r="E7" i="206" s="1"/>
  <c r="D6" i="206"/>
  <c r="E6" i="206" s="1"/>
  <c r="D12" i="205"/>
  <c r="E12" i="205" s="1"/>
  <c r="E11" i="205"/>
  <c r="E10" i="205"/>
  <c r="D9" i="205"/>
  <c r="E9" i="205" s="1"/>
  <c r="D8" i="205"/>
  <c r="E8" i="205" s="1"/>
  <c r="D7" i="205"/>
  <c r="E7" i="205" s="1"/>
  <c r="D6" i="205"/>
  <c r="E6" i="205" s="1"/>
  <c r="D10" i="204"/>
  <c r="E10" i="204" s="1"/>
  <c r="D9" i="204"/>
  <c r="E9" i="204" s="1"/>
  <c r="D8" i="204"/>
  <c r="E8" i="204" s="1"/>
  <c r="E7" i="204"/>
  <c r="D6" i="204"/>
  <c r="E6" i="204" s="1"/>
  <c r="E11" i="203"/>
  <c r="S3" i="203" s="1"/>
  <c r="D10" i="203"/>
  <c r="E10" i="203" s="1"/>
  <c r="D9" i="203"/>
  <c r="E9" i="203" s="1"/>
  <c r="E8" i="203"/>
  <c r="D7" i="203"/>
  <c r="E7" i="203" s="1"/>
  <c r="E6" i="203"/>
  <c r="D10" i="202"/>
  <c r="E10" i="202" s="1"/>
  <c r="D9" i="202"/>
  <c r="E9" i="202" s="1"/>
  <c r="E8" i="202"/>
  <c r="D7" i="202"/>
  <c r="E7" i="202" s="1"/>
  <c r="D6" i="202"/>
  <c r="E6" i="202" s="1"/>
  <c r="E10" i="201"/>
  <c r="D9" i="201"/>
  <c r="E9" i="201" s="1"/>
  <c r="D8" i="201"/>
  <c r="E8" i="201" s="1"/>
  <c r="E7" i="201"/>
  <c r="D6" i="201"/>
  <c r="E6" i="201" s="1"/>
  <c r="D11" i="200"/>
  <c r="E11" i="200" s="1"/>
  <c r="S3" i="200" s="1"/>
  <c r="D10" i="200"/>
  <c r="E10" i="200" s="1"/>
  <c r="R3" i="200" s="1"/>
  <c r="D9" i="200"/>
  <c r="E9" i="200" s="1"/>
  <c r="P3" i="200" s="1"/>
  <c r="D8" i="200"/>
  <c r="E8" i="200" s="1"/>
  <c r="O3" i="200" s="1"/>
  <c r="D7" i="200"/>
  <c r="E7" i="200" s="1"/>
  <c r="M3" i="200" s="1"/>
  <c r="D8" i="199"/>
  <c r="E8" i="199" s="1"/>
  <c r="E7" i="199"/>
  <c r="D6" i="199"/>
  <c r="E6" i="199" s="1"/>
  <c r="E12" i="198"/>
  <c r="E11" i="198"/>
  <c r="D10" i="198"/>
  <c r="E10" i="198" s="1"/>
  <c r="D9" i="198"/>
  <c r="E9" i="198" s="1"/>
  <c r="D8" i="198"/>
  <c r="E8" i="198" s="1"/>
  <c r="D7" i="198"/>
  <c r="E7" i="198" s="1"/>
  <c r="D6" i="198"/>
  <c r="E6" i="198" s="1"/>
  <c r="D12" i="197"/>
  <c r="E12" i="197" s="1"/>
  <c r="D11" i="197"/>
  <c r="E11" i="197" s="1"/>
  <c r="D10" i="197"/>
  <c r="E10" i="197" s="1"/>
  <c r="D9" i="197"/>
  <c r="E9" i="197" s="1"/>
  <c r="D8" i="197"/>
  <c r="E8" i="197" s="1"/>
  <c r="D7" i="197"/>
  <c r="E7" i="197" s="1"/>
  <c r="D6" i="197"/>
  <c r="E6" i="197" s="1"/>
  <c r="D12" i="196"/>
  <c r="E12" i="196" s="1"/>
  <c r="D11" i="196"/>
  <c r="E11" i="196" s="1"/>
  <c r="E10" i="196"/>
  <c r="D9" i="196"/>
  <c r="E9" i="196" s="1"/>
  <c r="E8" i="196"/>
  <c r="J3" i="196" s="1"/>
  <c r="D7" i="196"/>
  <c r="E7" i="196" s="1"/>
  <c r="D6" i="196"/>
  <c r="E6" i="196" s="1"/>
  <c r="D7" i="195"/>
  <c r="E7" i="195" s="1"/>
  <c r="E6" i="195"/>
  <c r="D12" i="194"/>
  <c r="E12" i="194" s="1"/>
  <c r="D11" i="194"/>
  <c r="E11" i="194" s="1"/>
  <c r="D10" i="194"/>
  <c r="E10" i="194" s="1"/>
  <c r="E9" i="194"/>
  <c r="E8" i="194"/>
  <c r="D7" i="194"/>
  <c r="E7" i="194" s="1"/>
  <c r="D6" i="194"/>
  <c r="E6" i="194" s="1"/>
  <c r="D12" i="193"/>
  <c r="E12" i="193" s="1"/>
  <c r="D11" i="193"/>
  <c r="E11" i="193" s="1"/>
  <c r="D10" i="193"/>
  <c r="E10" i="193" s="1"/>
  <c r="D9" i="193"/>
  <c r="E9" i="193" s="1"/>
  <c r="D8" i="193"/>
  <c r="E8" i="193" s="1"/>
  <c r="D7" i="193"/>
  <c r="E7" i="193" s="1"/>
  <c r="D6" i="193"/>
  <c r="E6" i="193" s="1"/>
  <c r="E13" i="192"/>
  <c r="Q3" i="192" s="1"/>
  <c r="D12" i="192"/>
  <c r="E12" i="192" s="1"/>
  <c r="P3" i="192" s="1"/>
  <c r="D11" i="192"/>
  <c r="E11" i="192" s="1"/>
  <c r="N3" i="192" s="1"/>
  <c r="D10" i="192"/>
  <c r="E10" i="192" s="1"/>
  <c r="M3" i="192" s="1"/>
  <c r="D9" i="192"/>
  <c r="E9" i="192" s="1"/>
  <c r="L3" i="192" s="1"/>
  <c r="D8" i="192"/>
  <c r="E8" i="192" s="1"/>
  <c r="K3" i="192" s="1"/>
  <c r="E7" i="192"/>
  <c r="J3" i="192" s="1"/>
  <c r="D13" i="191"/>
  <c r="E13" i="191" s="1"/>
  <c r="D12" i="191"/>
  <c r="E12" i="191" s="1"/>
  <c r="D11" i="191"/>
  <c r="E11" i="191" s="1"/>
  <c r="E9" i="191"/>
  <c r="D8" i="191"/>
  <c r="E8" i="191" s="1"/>
  <c r="D7" i="191"/>
  <c r="E7" i="191" s="1"/>
  <c r="D6" i="191"/>
  <c r="E6" i="191" s="1"/>
  <c r="D11" i="190"/>
  <c r="E11" i="190" s="1"/>
  <c r="D10" i="190"/>
  <c r="E10" i="190" s="1"/>
  <c r="D9" i="190"/>
  <c r="E9" i="190" s="1"/>
  <c r="D8" i="190"/>
  <c r="E8" i="190" s="1"/>
  <c r="D7" i="190"/>
  <c r="E7" i="190" s="1"/>
  <c r="D6" i="190"/>
  <c r="E6" i="190" s="1"/>
  <c r="D12" i="189"/>
  <c r="E12" i="189" s="1"/>
  <c r="D11" i="189"/>
  <c r="E11" i="189" s="1"/>
  <c r="D10" i="189"/>
  <c r="E10" i="189" s="1"/>
  <c r="D9" i="189"/>
  <c r="E9" i="189" s="1"/>
  <c r="D8" i="189"/>
  <c r="E8" i="189" s="1"/>
  <c r="D7" i="189"/>
  <c r="E7" i="189" s="1"/>
  <c r="D6" i="189"/>
  <c r="E6" i="189" s="1"/>
  <c r="D10" i="188"/>
  <c r="E10" i="188" s="1"/>
  <c r="E9" i="188"/>
  <c r="D8" i="188"/>
  <c r="E8" i="188" s="1"/>
  <c r="D7" i="188"/>
  <c r="E7" i="188" s="1"/>
  <c r="E6" i="188"/>
  <c r="D6" i="187"/>
  <c r="E6" i="187" s="1"/>
  <c r="E12" i="186"/>
  <c r="D11" i="186"/>
  <c r="E11" i="186" s="1"/>
  <c r="E10" i="186"/>
  <c r="D9" i="186"/>
  <c r="E9" i="186" s="1"/>
  <c r="E8" i="186"/>
  <c r="E7" i="186"/>
  <c r="E12" i="185"/>
  <c r="D11" i="185"/>
  <c r="E11" i="185" s="1"/>
  <c r="D10" i="185"/>
  <c r="E10" i="185" s="1"/>
  <c r="D9" i="185"/>
  <c r="E9" i="185" s="1"/>
  <c r="D8" i="185"/>
  <c r="E8" i="185" s="1"/>
  <c r="D12" i="183"/>
  <c r="E12" i="183" s="1"/>
  <c r="D11" i="183"/>
  <c r="E11" i="183" s="1"/>
  <c r="E10" i="183"/>
  <c r="E9" i="183"/>
  <c r="E8" i="183"/>
  <c r="D7" i="183"/>
  <c r="E7" i="183" s="1"/>
  <c r="D6" i="183"/>
  <c r="E6" i="183" s="1"/>
  <c r="D12" i="182"/>
  <c r="E12" i="182" s="1"/>
  <c r="E11" i="182"/>
  <c r="D10" i="182"/>
  <c r="E10" i="182" s="1"/>
  <c r="D9" i="182"/>
  <c r="E9" i="182" s="1"/>
  <c r="D8" i="182"/>
  <c r="E8" i="182" s="1"/>
  <c r="D7" i="182"/>
  <c r="E7" i="182" s="1"/>
  <c r="D6" i="182"/>
  <c r="E6" i="182" s="1"/>
  <c r="D12" i="181"/>
  <c r="E12" i="181" s="1"/>
  <c r="D11" i="181"/>
  <c r="E11" i="181" s="1"/>
  <c r="E10" i="181"/>
  <c r="E9" i="181"/>
  <c r="D8" i="181"/>
  <c r="E8" i="181" s="1"/>
  <c r="E7" i="181"/>
  <c r="E6" i="181"/>
  <c r="D15" i="180"/>
  <c r="E15" i="180" s="1"/>
  <c r="D14" i="180"/>
  <c r="E14" i="180" s="1"/>
  <c r="D13" i="180"/>
  <c r="E13" i="180" s="1"/>
  <c r="E12" i="180"/>
  <c r="D11" i="180"/>
  <c r="E11" i="180" s="1"/>
  <c r="D10" i="180"/>
  <c r="E10" i="180" s="1"/>
  <c r="D9" i="180"/>
  <c r="E9" i="180" s="1"/>
  <c r="E13" i="179"/>
  <c r="D12" i="179"/>
  <c r="E12" i="179" s="1"/>
  <c r="D11" i="179"/>
  <c r="E11" i="179" s="1"/>
  <c r="E10" i="179"/>
  <c r="D9" i="179"/>
  <c r="E9" i="179" s="1"/>
  <c r="D7" i="179"/>
  <c r="E7" i="179" s="1"/>
  <c r="D6" i="179"/>
  <c r="E6" i="179" s="1"/>
  <c r="D12" i="178"/>
  <c r="E12" i="178" s="1"/>
  <c r="D11" i="178"/>
  <c r="E11" i="178" s="1"/>
  <c r="D10" i="178"/>
  <c r="E10" i="178" s="1"/>
  <c r="D9" i="178"/>
  <c r="E9" i="178" s="1"/>
  <c r="E8" i="178"/>
  <c r="E7" i="178"/>
  <c r="D6" i="178"/>
  <c r="E6" i="178" s="1"/>
  <c r="D14" i="177"/>
  <c r="E14" i="177" s="1"/>
  <c r="D13" i="177"/>
  <c r="E13" i="177" s="1"/>
  <c r="E12" i="177"/>
  <c r="D10" i="177"/>
  <c r="E10" i="177" s="1"/>
  <c r="D9" i="177"/>
  <c r="E9" i="177" s="1"/>
  <c r="D7" i="177"/>
  <c r="E7" i="177" s="1"/>
  <c r="D6" i="177"/>
  <c r="E6" i="177" s="1"/>
  <c r="D12" i="176"/>
  <c r="E12" i="176" s="1"/>
  <c r="D11" i="176"/>
  <c r="E11" i="176" s="1"/>
  <c r="E10" i="176"/>
  <c r="E9" i="176"/>
  <c r="E8" i="176"/>
  <c r="E7" i="176"/>
  <c r="D6" i="176"/>
  <c r="E6" i="176" s="1"/>
  <c r="D14" i="175"/>
  <c r="E14" i="175" s="1"/>
  <c r="D11" i="175"/>
  <c r="E11" i="175" s="1"/>
  <c r="D10" i="175"/>
  <c r="E10" i="175" s="1"/>
  <c r="D9" i="175"/>
  <c r="E9" i="175" s="1"/>
  <c r="D8" i="175"/>
  <c r="E8" i="175" s="1"/>
  <c r="E7" i="175"/>
  <c r="D6" i="175"/>
  <c r="E6" i="175" s="1"/>
  <c r="D12" i="174"/>
  <c r="E12" i="174" s="1"/>
  <c r="D11" i="174"/>
  <c r="E11" i="174" s="1"/>
  <c r="D10" i="174"/>
  <c r="E10" i="174" s="1"/>
  <c r="D9" i="174"/>
  <c r="E9" i="174" s="1"/>
  <c r="D8" i="174"/>
  <c r="E8" i="174" s="1"/>
  <c r="D7" i="174"/>
  <c r="E7" i="174" s="1"/>
  <c r="E6" i="174"/>
  <c r="D12" i="173"/>
  <c r="E12" i="173" s="1"/>
  <c r="E11" i="173"/>
  <c r="D10" i="173"/>
  <c r="E10" i="173" s="1"/>
  <c r="D9" i="173"/>
  <c r="E9" i="173" s="1"/>
  <c r="D8" i="173"/>
  <c r="E8" i="173" s="1"/>
  <c r="E7" i="173"/>
  <c r="D6" i="173"/>
  <c r="E6" i="173" s="1"/>
  <c r="E12" i="172"/>
  <c r="E11" i="172"/>
  <c r="E10" i="172"/>
  <c r="E9" i="172"/>
  <c r="D8" i="172"/>
  <c r="E8" i="172" s="1"/>
  <c r="D7" i="172"/>
  <c r="E7" i="172" s="1"/>
  <c r="D6" i="172"/>
  <c r="E6" i="172" s="1"/>
  <c r="D12" i="171"/>
  <c r="E12" i="171" s="1"/>
  <c r="D11" i="171"/>
  <c r="E11" i="171" s="1"/>
  <c r="E10" i="171"/>
  <c r="E9" i="171"/>
  <c r="D8" i="171"/>
  <c r="E8" i="171" s="1"/>
  <c r="D7" i="171"/>
  <c r="E7" i="171" s="1"/>
  <c r="D6" i="171"/>
  <c r="E6" i="171" s="1"/>
  <c r="D12" i="170"/>
  <c r="E12" i="170" s="1"/>
  <c r="D11" i="170"/>
  <c r="E11" i="170" s="1"/>
  <c r="E10" i="170"/>
  <c r="D9" i="170"/>
  <c r="E9" i="170" s="1"/>
  <c r="D8" i="170"/>
  <c r="E8" i="170" s="1"/>
  <c r="D7" i="170"/>
  <c r="E7" i="170" s="1"/>
  <c r="D6" i="170"/>
  <c r="E6" i="170" s="1"/>
  <c r="D12" i="168"/>
  <c r="E12" i="168" s="1"/>
  <c r="D11" i="168"/>
  <c r="E11" i="168" s="1"/>
  <c r="D10" i="168"/>
  <c r="E10" i="168" s="1"/>
  <c r="D9" i="168"/>
  <c r="E9" i="168" s="1"/>
  <c r="E8" i="168"/>
  <c r="D7" i="168"/>
  <c r="E7" i="168" s="1"/>
  <c r="E6" i="168"/>
  <c r="D12" i="167"/>
  <c r="E12" i="167" s="1"/>
  <c r="E11" i="167"/>
  <c r="E10" i="167"/>
  <c r="D9" i="167"/>
  <c r="E9" i="167" s="1"/>
  <c r="E8" i="167"/>
  <c r="D7" i="167"/>
  <c r="E7" i="167" s="1"/>
  <c r="D6" i="167"/>
  <c r="E6" i="167" s="1"/>
  <c r="D12" i="166"/>
  <c r="E12" i="166" s="1"/>
  <c r="D11" i="166"/>
  <c r="E11" i="166" s="1"/>
  <c r="D10" i="166"/>
  <c r="E10" i="166" s="1"/>
  <c r="D9" i="166"/>
  <c r="E9" i="166" s="1"/>
  <c r="D8" i="166"/>
  <c r="E8" i="166" s="1"/>
  <c r="E7" i="166"/>
  <c r="D6" i="166"/>
  <c r="E6" i="166" s="1"/>
  <c r="D12" i="165"/>
  <c r="E12" i="165" s="1"/>
  <c r="D11" i="165"/>
  <c r="E11" i="165" s="1"/>
  <c r="D10" i="165"/>
  <c r="E10" i="165" s="1"/>
  <c r="D9" i="165"/>
  <c r="E9" i="165" s="1"/>
  <c r="D8" i="165"/>
  <c r="E8" i="165" s="1"/>
  <c r="D7" i="165"/>
  <c r="E7" i="165" s="1"/>
  <c r="E6" i="165"/>
  <c r="E11" i="164"/>
  <c r="E10" i="164"/>
  <c r="E9" i="164"/>
  <c r="D8" i="164"/>
  <c r="E8" i="164" s="1"/>
  <c r="E7" i="164"/>
  <c r="E6" i="164"/>
  <c r="D11" i="163"/>
  <c r="E11" i="163" s="1"/>
  <c r="E10" i="163"/>
  <c r="D9" i="163"/>
  <c r="E9" i="163" s="1"/>
  <c r="D8" i="163"/>
  <c r="E8" i="163" s="1"/>
  <c r="D7" i="163"/>
  <c r="E7" i="163" s="1"/>
  <c r="D6" i="163"/>
  <c r="E6" i="163" s="1"/>
  <c r="D12" i="162"/>
  <c r="E12" i="162" s="1"/>
  <c r="D11" i="162"/>
  <c r="E11" i="162" s="1"/>
  <c r="D10" i="162"/>
  <c r="E10" i="162" s="1"/>
  <c r="D9" i="162"/>
  <c r="E9" i="162" s="1"/>
  <c r="D8" i="162"/>
  <c r="E8" i="162" s="1"/>
  <c r="D7" i="162"/>
  <c r="E7" i="162" s="1"/>
  <c r="D6" i="162"/>
  <c r="E6" i="162" s="1"/>
  <c r="D11" i="161"/>
  <c r="E11" i="161" s="1"/>
  <c r="D10" i="161"/>
  <c r="E10" i="161" s="1"/>
  <c r="D9" i="161"/>
  <c r="E9" i="161" s="1"/>
  <c r="D8" i="161"/>
  <c r="E8" i="161" s="1"/>
  <c r="D7" i="161"/>
  <c r="E7" i="161" s="1"/>
  <c r="D12" i="160"/>
  <c r="E12" i="160" s="1"/>
  <c r="D11" i="160"/>
  <c r="E11" i="160" s="1"/>
  <c r="E10" i="160"/>
  <c r="D9" i="160"/>
  <c r="E9" i="160" s="1"/>
  <c r="D8" i="160"/>
  <c r="E8" i="160" s="1"/>
  <c r="D7" i="160"/>
  <c r="E7" i="160" s="1"/>
  <c r="E6" i="160"/>
  <c r="D12" i="159"/>
  <c r="E12" i="159" s="1"/>
  <c r="D11" i="159"/>
  <c r="E11" i="159" s="1"/>
  <c r="D10" i="159"/>
  <c r="E10" i="159" s="1"/>
  <c r="E9" i="159"/>
  <c r="E8" i="159"/>
  <c r="D7" i="159"/>
  <c r="E7" i="159" s="1"/>
  <c r="D6" i="159"/>
  <c r="E6" i="159" s="1"/>
  <c r="D7" i="158"/>
  <c r="E7" i="158" s="1"/>
  <c r="D6" i="158"/>
  <c r="E6" i="158" s="1"/>
  <c r="E12" i="156"/>
  <c r="E11" i="156"/>
  <c r="D10" i="156"/>
  <c r="E10" i="156" s="1"/>
  <c r="D9" i="156"/>
  <c r="E9" i="156" s="1"/>
  <c r="E8" i="156"/>
  <c r="E7" i="156"/>
  <c r="D6" i="156"/>
  <c r="E6" i="156" s="1"/>
  <c r="D12" i="155"/>
  <c r="E12" i="155" s="1"/>
  <c r="D11" i="155"/>
  <c r="E11" i="155" s="1"/>
  <c r="D10" i="155"/>
  <c r="E10" i="155" s="1"/>
  <c r="D9" i="155"/>
  <c r="E9" i="155" s="1"/>
  <c r="E8" i="155"/>
  <c r="D7" i="155"/>
  <c r="E7" i="155" s="1"/>
  <c r="D6" i="155"/>
  <c r="E6" i="155" s="1"/>
  <c r="D12" i="154"/>
  <c r="E12" i="154" s="1"/>
  <c r="D11" i="154"/>
  <c r="E11" i="154" s="1"/>
  <c r="D10" i="154"/>
  <c r="E10" i="154" s="1"/>
  <c r="E9" i="154"/>
  <c r="D8" i="154"/>
  <c r="E8" i="154" s="1"/>
  <c r="D7" i="154"/>
  <c r="E7" i="154" s="1"/>
  <c r="E6" i="154"/>
  <c r="D12" i="153"/>
  <c r="E12" i="153" s="1"/>
  <c r="E11" i="153"/>
  <c r="E10" i="153"/>
  <c r="E9" i="153"/>
  <c r="E8" i="153"/>
  <c r="D7" i="153"/>
  <c r="E7" i="153" s="1"/>
  <c r="D6" i="153"/>
  <c r="E6" i="153" s="1"/>
  <c r="D13" i="152"/>
  <c r="E13" i="152" s="1"/>
  <c r="D12" i="152"/>
  <c r="E12" i="152" s="1"/>
  <c r="D11" i="152"/>
  <c r="E11" i="152" s="1"/>
  <c r="D10" i="152"/>
  <c r="E10" i="152" s="1"/>
  <c r="D9" i="152"/>
  <c r="E9" i="152" s="1"/>
  <c r="D8" i="152"/>
  <c r="E8" i="152" s="1"/>
  <c r="D7" i="152"/>
  <c r="E7" i="152" s="1"/>
  <c r="D12" i="151"/>
  <c r="E12" i="151" s="1"/>
  <c r="E11" i="151"/>
  <c r="D10" i="151"/>
  <c r="E10" i="151" s="1"/>
  <c r="E9" i="151"/>
  <c r="E8" i="151"/>
  <c r="E7" i="151"/>
  <c r="D6" i="151"/>
  <c r="E6" i="151" s="1"/>
  <c r="E8" i="150"/>
  <c r="S3" i="150" s="1"/>
  <c r="D7" i="150"/>
  <c r="E7" i="150" s="1"/>
  <c r="D6" i="150"/>
  <c r="E6" i="150" s="1"/>
  <c r="D13" i="149"/>
  <c r="E13" i="149" s="1"/>
  <c r="S3" i="149" s="1"/>
  <c r="D12" i="149"/>
  <c r="E12" i="149" s="1"/>
  <c r="R3" i="149" s="1"/>
  <c r="D11" i="149"/>
  <c r="E11" i="149" s="1"/>
  <c r="Q3" i="149" s="1"/>
  <c r="D10" i="149"/>
  <c r="E10" i="149" s="1"/>
  <c r="P3" i="149" s="1"/>
  <c r="D9" i="149"/>
  <c r="E9" i="149" s="1"/>
  <c r="O3" i="149" s="1"/>
  <c r="D6" i="149"/>
  <c r="E6" i="149" s="1"/>
  <c r="L3" i="149" s="1"/>
  <c r="D10" i="148"/>
  <c r="E10" i="148" s="1"/>
  <c r="D9" i="148"/>
  <c r="E9" i="148" s="1"/>
  <c r="E8" i="148"/>
  <c r="E7" i="148"/>
  <c r="D6" i="148"/>
  <c r="E6" i="148" s="1"/>
  <c r="E14" i="147"/>
  <c r="S3" i="147" s="1"/>
  <c r="D13" i="147"/>
  <c r="E13" i="147" s="1"/>
  <c r="D12" i="147"/>
  <c r="E12" i="147" s="1"/>
  <c r="D11" i="147"/>
  <c r="E11" i="147" s="1"/>
  <c r="E10" i="147"/>
  <c r="D7" i="147"/>
  <c r="E7" i="147" s="1"/>
  <c r="D6" i="147"/>
  <c r="E6" i="147" s="1"/>
  <c r="E8" i="146"/>
  <c r="D7" i="146"/>
  <c r="E7" i="146" s="1"/>
  <c r="D6" i="146"/>
  <c r="E6" i="146" s="1"/>
  <c r="D9" i="145"/>
  <c r="E9" i="145" s="1"/>
  <c r="D8" i="145"/>
  <c r="E8" i="145" s="1"/>
  <c r="E7" i="145"/>
  <c r="D7" i="144"/>
  <c r="E7" i="144" s="1"/>
  <c r="D6" i="144"/>
  <c r="E6" i="144" s="1"/>
  <c r="D11" i="143"/>
  <c r="E11" i="143" s="1"/>
  <c r="R3" i="143" s="1"/>
  <c r="D10" i="143"/>
  <c r="E10" i="143" s="1"/>
  <c r="Q3" i="143" s="1"/>
  <c r="D9" i="143"/>
  <c r="E9" i="143" s="1"/>
  <c r="P3" i="143" s="1"/>
  <c r="D7" i="143"/>
  <c r="E7" i="143" s="1"/>
  <c r="N3" i="143" s="1"/>
  <c r="D6" i="143"/>
  <c r="E6" i="143" s="1"/>
  <c r="M3" i="143" s="1"/>
  <c r="E12" i="142"/>
  <c r="D11" i="142"/>
  <c r="E11" i="142" s="1"/>
  <c r="D10" i="142"/>
  <c r="E10" i="142" s="1"/>
  <c r="D9" i="142"/>
  <c r="E9" i="142" s="1"/>
  <c r="D8" i="142"/>
  <c r="E8" i="142" s="1"/>
  <c r="E7" i="142"/>
  <c r="D6" i="142"/>
  <c r="E6" i="142" s="1"/>
  <c r="D13" i="141"/>
  <c r="E13" i="141" s="1"/>
  <c r="D12" i="141"/>
  <c r="E12" i="141" s="1"/>
  <c r="D11" i="141"/>
  <c r="E11" i="141" s="1"/>
  <c r="D10" i="141"/>
  <c r="E10" i="141" s="1"/>
  <c r="D9" i="141"/>
  <c r="E9" i="141" s="1"/>
  <c r="D8" i="141"/>
  <c r="E8" i="141" s="1"/>
  <c r="D7" i="141"/>
  <c r="E7" i="141" s="1"/>
  <c r="E12" i="140"/>
  <c r="D11" i="140"/>
  <c r="E11" i="140" s="1"/>
  <c r="D10" i="140"/>
  <c r="E10" i="140" s="1"/>
  <c r="E9" i="140"/>
  <c r="D8" i="140"/>
  <c r="E8" i="140" s="1"/>
  <c r="D7" i="140"/>
  <c r="E7" i="140" s="1"/>
  <c r="D6" i="140"/>
  <c r="E6" i="140" s="1"/>
  <c r="D12" i="139"/>
  <c r="E12" i="139" s="1"/>
  <c r="D11" i="139"/>
  <c r="E11" i="139" s="1"/>
  <c r="D10" i="139"/>
  <c r="E10" i="139" s="1"/>
  <c r="E9" i="139"/>
  <c r="D8" i="139"/>
  <c r="E8" i="139" s="1"/>
  <c r="E7" i="139"/>
  <c r="E6" i="139"/>
  <c r="D12" i="138"/>
  <c r="E12" i="138" s="1"/>
  <c r="D11" i="138"/>
  <c r="E11" i="138" s="1"/>
  <c r="D10" i="138"/>
  <c r="E10" i="138" s="1"/>
  <c r="D9" i="138"/>
  <c r="E9" i="138" s="1"/>
  <c r="D8" i="138"/>
  <c r="E8" i="138" s="1"/>
  <c r="E7" i="138"/>
  <c r="D6" i="138"/>
  <c r="E6" i="138" s="1"/>
  <c r="D12" i="137"/>
  <c r="E12" i="137" s="1"/>
  <c r="D11" i="137"/>
  <c r="E11" i="137" s="1"/>
  <c r="E10" i="137"/>
  <c r="D9" i="137"/>
  <c r="E9" i="137" s="1"/>
  <c r="D8" i="137"/>
  <c r="E8" i="137" s="1"/>
  <c r="D7" i="137"/>
  <c r="E7" i="137" s="1"/>
  <c r="D6" i="137"/>
  <c r="E6" i="137" s="1"/>
  <c r="D14" i="136"/>
  <c r="E14" i="136" s="1"/>
  <c r="J3" i="136" s="1"/>
  <c r="E13" i="136"/>
  <c r="D12" i="136"/>
  <c r="E12" i="136" s="1"/>
  <c r="E11" i="136"/>
  <c r="E10" i="136"/>
  <c r="D9" i="136"/>
  <c r="E9" i="136" s="1"/>
  <c r="D8" i="136"/>
  <c r="E8" i="136" s="1"/>
  <c r="E16" i="135"/>
  <c r="D15" i="135"/>
  <c r="E15" i="135" s="1"/>
  <c r="E14" i="135"/>
  <c r="E13" i="135"/>
  <c r="D12" i="135"/>
  <c r="E12" i="135" s="1"/>
  <c r="D8" i="135"/>
  <c r="E8" i="135" s="1"/>
  <c r="D12" i="134"/>
  <c r="E12" i="134" s="1"/>
  <c r="D11" i="134"/>
  <c r="E11" i="134" s="1"/>
  <c r="D10" i="134"/>
  <c r="E10" i="134" s="1"/>
  <c r="D9" i="134"/>
  <c r="E9" i="134" s="1"/>
  <c r="D8" i="134"/>
  <c r="E8" i="134" s="1"/>
  <c r="D7" i="134"/>
  <c r="E7" i="134" s="1"/>
  <c r="D6" i="134"/>
  <c r="E6" i="134" s="1"/>
  <c r="D17" i="133"/>
  <c r="E17" i="133" s="1"/>
  <c r="H3" i="133" s="1"/>
  <c r="D16" i="133"/>
  <c r="E16" i="133" s="1"/>
  <c r="G3" i="133" s="1"/>
  <c r="D15" i="133"/>
  <c r="E15" i="133" s="1"/>
  <c r="F3" i="133" s="1"/>
  <c r="D14" i="133"/>
  <c r="E14" i="133" s="1"/>
  <c r="E3" i="133" s="1"/>
  <c r="E13" i="133"/>
  <c r="D3" i="133" s="1"/>
  <c r="D12" i="133"/>
  <c r="E12" i="133" s="1"/>
  <c r="C3" i="133" s="1"/>
  <c r="E11" i="133"/>
  <c r="B3" i="133" s="1"/>
  <c r="D19" i="132"/>
  <c r="E19" i="132" s="1"/>
  <c r="S3" i="132" s="1"/>
  <c r="D18" i="132"/>
  <c r="E18" i="132" s="1"/>
  <c r="R3" i="132" s="1"/>
  <c r="D17" i="132"/>
  <c r="E17" i="132" s="1"/>
  <c r="O3" i="132" s="1"/>
  <c r="E16" i="132"/>
  <c r="N3" i="132" s="1"/>
  <c r="D15" i="132"/>
  <c r="E15" i="132" s="1"/>
  <c r="M3" i="132" s="1"/>
  <c r="D14" i="132"/>
  <c r="E14" i="132" s="1"/>
  <c r="L3" i="132" s="1"/>
  <c r="E36" i="131"/>
  <c r="D35" i="131"/>
  <c r="E35" i="131" s="1"/>
  <c r="D34" i="131"/>
  <c r="E34" i="131" s="1"/>
  <c r="D33" i="131"/>
  <c r="E33" i="131" s="1"/>
  <c r="D32" i="131"/>
  <c r="E32" i="131" s="1"/>
  <c r="E31" i="131"/>
  <c r="E29" i="131"/>
  <c r="D12" i="130"/>
  <c r="E12" i="130" s="1"/>
  <c r="D11" i="130"/>
  <c r="E11" i="130" s="1"/>
  <c r="D10" i="130"/>
  <c r="E10" i="130" s="1"/>
  <c r="D9" i="130"/>
  <c r="E9" i="130" s="1"/>
  <c r="D8" i="130"/>
  <c r="E8" i="130" s="1"/>
  <c r="E7" i="130"/>
  <c r="E6" i="130"/>
  <c r="D11" i="129"/>
  <c r="E11" i="129" s="1"/>
  <c r="S3" i="129" s="1"/>
  <c r="D10" i="129"/>
  <c r="E10" i="129" s="1"/>
  <c r="R3" i="129" s="1"/>
  <c r="D9" i="129"/>
  <c r="E9" i="129" s="1"/>
  <c r="Q3" i="129" s="1"/>
  <c r="D8" i="129"/>
  <c r="E8" i="129" s="1"/>
  <c r="I3" i="129" s="1"/>
  <c r="D7" i="129"/>
  <c r="E7" i="129" s="1"/>
  <c r="H3" i="129" s="1"/>
  <c r="D6" i="129"/>
  <c r="E6" i="129" s="1"/>
  <c r="G3" i="129" s="1"/>
  <c r="E12" i="128"/>
  <c r="D11" i="128"/>
  <c r="E11" i="128" s="1"/>
  <c r="D10" i="128"/>
  <c r="E10" i="128" s="1"/>
  <c r="E9" i="128"/>
  <c r="E8" i="128"/>
  <c r="D7" i="128"/>
  <c r="E7" i="128" s="1"/>
  <c r="D6" i="128"/>
  <c r="E6" i="128" s="1"/>
  <c r="D12" i="127"/>
  <c r="E12" i="127" s="1"/>
  <c r="E11" i="127"/>
  <c r="D10" i="127"/>
  <c r="E10" i="127" s="1"/>
  <c r="E9" i="127"/>
  <c r="D8" i="127"/>
  <c r="E8" i="127" s="1"/>
  <c r="D7" i="127"/>
  <c r="E7" i="127" s="1"/>
  <c r="E6" i="127"/>
  <c r="D14" i="126"/>
  <c r="E14" i="126" s="1"/>
  <c r="D13" i="126"/>
  <c r="E13" i="126" s="1"/>
  <c r="D12" i="126"/>
  <c r="E12" i="126" s="1"/>
  <c r="D10" i="126"/>
  <c r="E10" i="126" s="1"/>
  <c r="D9" i="126"/>
  <c r="E9" i="126" s="1"/>
  <c r="D7" i="126"/>
  <c r="E7" i="126" s="1"/>
  <c r="D6" i="126"/>
  <c r="E6" i="126" s="1"/>
  <c r="D12" i="125"/>
  <c r="E12" i="125" s="1"/>
  <c r="E11" i="125"/>
  <c r="E10" i="125"/>
  <c r="D9" i="125"/>
  <c r="E9" i="125" s="1"/>
  <c r="D8" i="125"/>
  <c r="E8" i="125" s="1"/>
  <c r="D7" i="125"/>
  <c r="E7" i="125" s="1"/>
  <c r="D6" i="125"/>
  <c r="E6" i="125" s="1"/>
  <c r="D6" i="124"/>
  <c r="E6" i="124" s="1"/>
  <c r="E9" i="123"/>
  <c r="E8" i="123"/>
  <c r="D7" i="123"/>
  <c r="E7" i="123" s="1"/>
  <c r="D6" i="123"/>
  <c r="E6" i="123" s="1"/>
  <c r="E13" i="122"/>
  <c r="E12" i="122"/>
  <c r="D11" i="122"/>
  <c r="E11" i="122" s="1"/>
  <c r="D10" i="122"/>
  <c r="E10" i="122" s="1"/>
  <c r="D9" i="122"/>
  <c r="E9" i="122" s="1"/>
  <c r="D8" i="122"/>
  <c r="E8" i="122" s="1"/>
  <c r="E7" i="122"/>
  <c r="D12" i="121"/>
  <c r="E12" i="121" s="1"/>
  <c r="D11" i="121"/>
  <c r="E11" i="121" s="1"/>
  <c r="D10" i="121"/>
  <c r="E10" i="121" s="1"/>
  <c r="E9" i="121"/>
  <c r="D8" i="121"/>
  <c r="E8" i="121" s="1"/>
  <c r="D7" i="121"/>
  <c r="E7" i="121" s="1"/>
  <c r="D6" i="121"/>
  <c r="E6" i="121" s="1"/>
  <c r="D10" i="120"/>
  <c r="E10" i="120" s="1"/>
  <c r="D9" i="120"/>
  <c r="E9" i="120" s="1"/>
  <c r="D8" i="120"/>
  <c r="E8" i="120" s="1"/>
  <c r="D7" i="120"/>
  <c r="E7" i="120" s="1"/>
  <c r="D6" i="120"/>
  <c r="E6" i="120" s="1"/>
  <c r="D12" i="119"/>
  <c r="E12" i="119" s="1"/>
  <c r="D11" i="119"/>
  <c r="E11" i="119" s="1"/>
  <c r="D10" i="119"/>
  <c r="E10" i="119" s="1"/>
  <c r="D9" i="119"/>
  <c r="E9" i="119" s="1"/>
  <c r="D8" i="119"/>
  <c r="E8" i="119" s="1"/>
  <c r="D7" i="119"/>
  <c r="E7" i="119" s="1"/>
  <c r="D6" i="119"/>
  <c r="E6" i="119" s="1"/>
  <c r="D12" i="118"/>
  <c r="E12" i="118" s="1"/>
  <c r="D11" i="118"/>
  <c r="E11" i="118" s="1"/>
  <c r="D10" i="118"/>
  <c r="E10" i="118" s="1"/>
  <c r="D9" i="118"/>
  <c r="E9" i="118" s="1"/>
  <c r="E8" i="118"/>
  <c r="D7" i="118"/>
  <c r="E7" i="118" s="1"/>
  <c r="D6" i="118"/>
  <c r="E6" i="118" s="1"/>
  <c r="D13" i="117"/>
  <c r="E13" i="117" s="1"/>
  <c r="E12" i="117"/>
  <c r="D11" i="117"/>
  <c r="E11" i="117" s="1"/>
  <c r="D10" i="117"/>
  <c r="E10" i="117" s="1"/>
  <c r="D9" i="117"/>
  <c r="E9" i="117" s="1"/>
  <c r="D8" i="117"/>
  <c r="E8" i="117" s="1"/>
  <c r="D6" i="117"/>
  <c r="E17" i="116"/>
  <c r="D16" i="116"/>
  <c r="E16" i="116" s="1"/>
  <c r="D15" i="116"/>
  <c r="E15" i="116" s="1"/>
  <c r="D14" i="116"/>
  <c r="E14" i="116" s="1"/>
  <c r="D13" i="116"/>
  <c r="E13" i="116" s="1"/>
  <c r="D12" i="116"/>
  <c r="E12" i="116" s="1"/>
  <c r="D11" i="116"/>
  <c r="E11" i="116" s="1"/>
  <c r="D13" i="115"/>
  <c r="E13" i="115" s="1"/>
  <c r="D12" i="115"/>
  <c r="E12" i="115" s="1"/>
  <c r="D11" i="115"/>
  <c r="E11" i="115" s="1"/>
  <c r="D10" i="115"/>
  <c r="E10" i="115" s="1"/>
  <c r="E9" i="115"/>
  <c r="E8" i="115"/>
  <c r="D7" i="115"/>
  <c r="E7" i="115" s="1"/>
  <c r="E12" i="114"/>
  <c r="D11" i="114"/>
  <c r="E11" i="114" s="1"/>
  <c r="D10" i="114"/>
  <c r="E10" i="114" s="1"/>
  <c r="D9" i="114"/>
  <c r="E9" i="114" s="1"/>
  <c r="D8" i="114"/>
  <c r="E8" i="114" s="1"/>
  <c r="D7" i="114"/>
  <c r="E7" i="114" s="1"/>
  <c r="I3" i="114" s="1"/>
  <c r="E6" i="114"/>
  <c r="E15" i="113"/>
  <c r="I3" i="113" s="1"/>
  <c r="D14" i="113"/>
  <c r="E14" i="113" s="1"/>
  <c r="H3" i="113" s="1"/>
  <c r="D13" i="113"/>
  <c r="E13" i="113" s="1"/>
  <c r="G3" i="113" s="1"/>
  <c r="E11" i="113"/>
  <c r="F3" i="113" s="1"/>
  <c r="D10" i="113"/>
  <c r="E10" i="113" s="1"/>
  <c r="E3" i="113" s="1"/>
  <c r="D9" i="113"/>
  <c r="E9" i="113" s="1"/>
  <c r="D3" i="113" s="1"/>
  <c r="D8" i="113"/>
  <c r="E8" i="113" s="1"/>
  <c r="C3" i="113" s="1"/>
  <c r="D12" i="112"/>
  <c r="E12" i="112" s="1"/>
  <c r="O3" i="112" s="1"/>
  <c r="D11" i="112"/>
  <c r="E11" i="112" s="1"/>
  <c r="N3" i="112" s="1"/>
  <c r="E10" i="112"/>
  <c r="M3" i="112" s="1"/>
  <c r="D9" i="112"/>
  <c r="E9" i="112" s="1"/>
  <c r="L3" i="112" s="1"/>
  <c r="D8" i="112"/>
  <c r="E8" i="112" s="1"/>
  <c r="K3" i="112" s="1"/>
  <c r="E7" i="112"/>
  <c r="J3" i="112" s="1"/>
  <c r="D6" i="112"/>
  <c r="E6" i="112" s="1"/>
  <c r="I3" i="112" s="1"/>
  <c r="D12" i="111"/>
  <c r="E12" i="111" s="1"/>
  <c r="K3" i="111" s="1"/>
  <c r="D11" i="111"/>
  <c r="E11" i="111" s="1"/>
  <c r="J3" i="111" s="1"/>
  <c r="E10" i="111"/>
  <c r="I3" i="111" s="1"/>
  <c r="E9" i="111"/>
  <c r="H3" i="111" s="1"/>
  <c r="D8" i="111"/>
  <c r="E8" i="111" s="1"/>
  <c r="G3" i="111" s="1"/>
  <c r="D7" i="111"/>
  <c r="E7" i="111" s="1"/>
  <c r="F3" i="111" s="1"/>
  <c r="E6" i="111"/>
  <c r="E3" i="111" s="1"/>
  <c r="E12" i="110"/>
  <c r="H3" i="110" s="1"/>
  <c r="D11" i="110"/>
  <c r="E11" i="110" s="1"/>
  <c r="G3" i="110" s="1"/>
  <c r="D10" i="110"/>
  <c r="E10" i="110" s="1"/>
  <c r="F3" i="110" s="1"/>
  <c r="E9" i="110"/>
  <c r="E3" i="110" s="1"/>
  <c r="D8" i="110"/>
  <c r="E8" i="110" s="1"/>
  <c r="D3" i="110" s="1"/>
  <c r="D7" i="110"/>
  <c r="E7" i="110" s="1"/>
  <c r="C3" i="110" s="1"/>
  <c r="D6" i="110"/>
  <c r="E6" i="110" s="1"/>
  <c r="B3" i="110" s="1"/>
  <c r="E13" i="109"/>
  <c r="M3" i="109" s="1"/>
  <c r="D12" i="109"/>
  <c r="E12" i="109" s="1"/>
  <c r="L3" i="109" s="1"/>
  <c r="D11" i="109"/>
  <c r="E11" i="109" s="1"/>
  <c r="K3" i="109" s="1"/>
  <c r="D10" i="109"/>
  <c r="E10" i="109" s="1"/>
  <c r="I3" i="109" s="1"/>
  <c r="D9" i="109"/>
  <c r="E9" i="109" s="1"/>
  <c r="H3" i="109" s="1"/>
  <c r="E8" i="109"/>
  <c r="G3" i="109" s="1"/>
  <c r="E7" i="109"/>
  <c r="F3" i="109" s="1"/>
  <c r="D12" i="108"/>
  <c r="E12" i="108" s="1"/>
  <c r="D11" i="108"/>
  <c r="E11" i="108" s="1"/>
  <c r="K3" i="108" s="1"/>
  <c r="D10" i="108"/>
  <c r="E10" i="108" s="1"/>
  <c r="D9" i="108"/>
  <c r="E9" i="108" s="1"/>
  <c r="J3" i="108" s="1"/>
  <c r="D8" i="108"/>
  <c r="E8" i="108" s="1"/>
  <c r="D7" i="108"/>
  <c r="E7" i="108" s="1"/>
  <c r="I3" i="108" s="1"/>
  <c r="D6" i="108"/>
  <c r="E6" i="108" s="1"/>
  <c r="H3" i="108" s="1"/>
  <c r="E16" i="107"/>
  <c r="P3" i="107" s="1"/>
  <c r="D15" i="107"/>
  <c r="E15" i="107" s="1"/>
  <c r="O3" i="107" s="1"/>
  <c r="E14" i="107"/>
  <c r="N3" i="107" s="1"/>
  <c r="D12" i="107"/>
  <c r="E12" i="107" s="1"/>
  <c r="L3" i="107" s="1"/>
  <c r="D11" i="107"/>
  <c r="E11" i="107" s="1"/>
  <c r="K3" i="107" s="1"/>
  <c r="D10" i="107"/>
  <c r="E10" i="107" s="1"/>
  <c r="I3" i="107" s="1"/>
  <c r="E9" i="107"/>
  <c r="H3" i="107" s="1"/>
  <c r="D23" i="106"/>
  <c r="E23" i="106" s="1"/>
  <c r="P3" i="106" s="1"/>
  <c r="D22" i="106"/>
  <c r="E22" i="106" s="1"/>
  <c r="O3" i="106" s="1"/>
  <c r="D21" i="106"/>
  <c r="E21" i="106" s="1"/>
  <c r="N3" i="106" s="1"/>
  <c r="E20" i="106"/>
  <c r="M3" i="106" s="1"/>
  <c r="D19" i="106"/>
  <c r="E19" i="106" s="1"/>
  <c r="D18" i="106"/>
  <c r="E18" i="106" s="1"/>
  <c r="L3" i="106" s="1"/>
  <c r="I2" i="105"/>
  <c r="K4" i="1" s="1"/>
  <c r="H2" i="105"/>
  <c r="J4" i="1" s="1"/>
  <c r="G2" i="105"/>
  <c r="I4" i="1" s="1"/>
  <c r="F2" i="105"/>
  <c r="H4" i="1" s="1"/>
  <c r="E2" i="105"/>
  <c r="G4" i="1" s="1"/>
  <c r="D2" i="105"/>
  <c r="F4" i="1" s="1"/>
  <c r="I2" i="3"/>
  <c r="K3" i="1" s="1"/>
  <c r="H2" i="3"/>
  <c r="J3" i="1" s="1"/>
  <c r="G2" i="3"/>
  <c r="I3" i="1" s="1"/>
  <c r="F2" i="3"/>
  <c r="H3" i="1" s="1"/>
  <c r="E2" i="3"/>
  <c r="G3" i="1" s="1"/>
  <c r="D2" i="3"/>
  <c r="F3" i="1" s="1"/>
  <c r="C2" i="3"/>
  <c r="E3" i="1" s="1"/>
  <c r="A2" i="3"/>
  <c r="C3" i="1" s="1"/>
  <c r="D11" i="3"/>
  <c r="E11" i="3" s="1"/>
  <c r="H3" i="3" s="1"/>
  <c r="A12" i="3"/>
  <c r="D12" i="3" s="1"/>
  <c r="E12" i="3" s="1"/>
  <c r="I3" i="3" s="1"/>
  <c r="A11" i="3"/>
  <c r="A10" i="3"/>
  <c r="D10" i="3" s="1"/>
  <c r="E10" i="3" s="1"/>
  <c r="G3" i="3" s="1"/>
  <c r="A9" i="3"/>
  <c r="D9" i="3" s="1"/>
  <c r="E9" i="3" s="1"/>
  <c r="F3" i="3" s="1"/>
  <c r="A8" i="3"/>
  <c r="D8" i="3" s="1"/>
  <c r="E8" i="3" s="1"/>
  <c r="E3" i="3" s="1"/>
  <c r="A7" i="3"/>
  <c r="D7" i="3" s="1"/>
  <c r="A6" i="3"/>
  <c r="D6" i="3" s="1"/>
  <c r="E7" i="105"/>
  <c r="D3" i="105" s="1"/>
  <c r="E12" i="105"/>
  <c r="I3" i="105" s="1"/>
  <c r="D9" i="105"/>
  <c r="E9" i="105" s="1"/>
  <c r="F3" i="105" s="1"/>
  <c r="D10" i="105"/>
  <c r="E10" i="105" s="1"/>
  <c r="G3" i="105" s="1"/>
  <c r="D12" i="105"/>
  <c r="A6" i="105"/>
  <c r="D6" i="105" s="1"/>
  <c r="A7" i="105"/>
  <c r="D7" i="105" s="1"/>
  <c r="A9" i="105"/>
  <c r="A10" i="105"/>
  <c r="A11" i="105"/>
  <c r="D11" i="105" s="1"/>
  <c r="E11" i="105" s="1"/>
  <c r="H3" i="105" s="1"/>
  <c r="A12" i="105"/>
  <c r="A8" i="105"/>
  <c r="D8" i="105" s="1"/>
  <c r="E8" i="105" s="1"/>
  <c r="E3" i="105" s="1"/>
  <c r="C6" i="105"/>
  <c r="C2" i="105" s="1"/>
  <c r="E4" i="1" s="1"/>
  <c r="E6" i="105" l="1"/>
  <c r="C3" i="105" s="1"/>
  <c r="E6" i="3"/>
  <c r="C3" i="3" s="1"/>
  <c r="E7" i="3"/>
  <c r="D3" i="3" s="1"/>
</calcChain>
</file>

<file path=xl/comments1.xml><?xml version="1.0" encoding="utf-8"?>
<comments xmlns="http://schemas.openxmlformats.org/spreadsheetml/2006/main">
  <authors>
    <author>Автор</author>
  </authors>
  <commentList>
    <comment ref="C14" authorId="0">
      <text>
        <r>
          <rPr>
            <b/>
            <sz val="9"/>
            <color indexed="81"/>
            <rFont val="Tahoma"/>
            <charset val="1"/>
          </rPr>
          <t>Автор:</t>
        </r>
        <r>
          <rPr>
            <sz val="9"/>
            <color indexed="81"/>
            <rFont val="Tahoma"/>
            <charset val="1"/>
          </rPr>
          <t xml:space="preserve">
https://pravo.ru/news/view/13355/</t>
        </r>
      </text>
    </comment>
  </commentList>
</comments>
</file>

<file path=xl/comments2.xml><?xml version="1.0" encoding="utf-8"?>
<comments xmlns="http://schemas.openxmlformats.org/spreadsheetml/2006/main">
  <authors>
    <author>Автор</author>
  </authors>
  <commentList>
    <comment ref="C14" authorId="0">
      <text>
        <r>
          <rPr>
            <b/>
            <sz val="9"/>
            <color indexed="81"/>
            <rFont val="Tahoma"/>
            <charset val="1"/>
          </rPr>
          <t>Автор:</t>
        </r>
        <r>
          <rPr>
            <sz val="9"/>
            <color indexed="81"/>
            <rFont val="Tahoma"/>
            <charset val="1"/>
          </rPr>
          <t xml:space="preserve">
https://pravo.ru/news/view/13355/</t>
        </r>
      </text>
    </comment>
  </commentList>
</comments>
</file>

<file path=xl/sharedStrings.xml><?xml version="1.0" encoding="utf-8"?>
<sst xmlns="http://schemas.openxmlformats.org/spreadsheetml/2006/main" count="3856" uniqueCount="426">
  <si>
    <t>Тикер</t>
  </si>
  <si>
    <t>Акция</t>
  </si>
  <si>
    <t>BANEP</t>
  </si>
  <si>
    <t>Башнефть ап</t>
  </si>
  <si>
    <t>BANE</t>
  </si>
  <si>
    <t>Башнефть ао</t>
  </si>
  <si>
    <t>MTLRP</t>
  </si>
  <si>
    <t>Мечел ап</t>
  </si>
  <si>
    <t>KRKNP</t>
  </si>
  <si>
    <t>Саратовский НПЗ ап</t>
  </si>
  <si>
    <t>MGTSP</t>
  </si>
  <si>
    <t>МГТС ап</t>
  </si>
  <si>
    <t>AKRN</t>
  </si>
  <si>
    <t>Акрон</t>
  </si>
  <si>
    <t>MGTS</t>
  </si>
  <si>
    <t>МГТС ао</t>
  </si>
  <si>
    <t>CHMF</t>
  </si>
  <si>
    <t>Северсталь</t>
  </si>
  <si>
    <t>ALNU</t>
  </si>
  <si>
    <t>Алроса-Нюрба</t>
  </si>
  <si>
    <t>FEES</t>
  </si>
  <si>
    <t>ФСК</t>
  </si>
  <si>
    <t>TATNP</t>
  </si>
  <si>
    <t>Татнефть ап</t>
  </si>
  <si>
    <t>MRKU</t>
  </si>
  <si>
    <t>МРСК Урала</t>
  </si>
  <si>
    <t>VSMO</t>
  </si>
  <si>
    <t>Корпорация ВСМПО-АВИСМА</t>
  </si>
  <si>
    <t>AFKS</t>
  </si>
  <si>
    <t>АФК Система</t>
  </si>
  <si>
    <t>ENRU</t>
  </si>
  <si>
    <t>Энел Россия</t>
  </si>
  <si>
    <t>MFON</t>
  </si>
  <si>
    <t xml:space="preserve">Мегафон </t>
  </si>
  <si>
    <t>MTSS</t>
  </si>
  <si>
    <t>МТС</t>
  </si>
  <si>
    <t>NLMK</t>
  </si>
  <si>
    <t>Новолипецкий металлургический комбинат</t>
  </si>
  <si>
    <t>MSTT</t>
  </si>
  <si>
    <t>Мостотрест</t>
  </si>
  <si>
    <t>AFLT</t>
  </si>
  <si>
    <t>Аэрофлот</t>
  </si>
  <si>
    <t>PRTK</t>
  </si>
  <si>
    <t>Протек</t>
  </si>
  <si>
    <t>UPRO</t>
  </si>
  <si>
    <t>Юнипро</t>
  </si>
  <si>
    <t>NMTP</t>
  </si>
  <si>
    <t>Новороссийский морской торговый порт</t>
  </si>
  <si>
    <t>RTKMP</t>
  </si>
  <si>
    <t>Ростелеком ап</t>
  </si>
  <si>
    <t>NKHP</t>
  </si>
  <si>
    <t>Новороссийский комбинат хлебопродуктов</t>
  </si>
  <si>
    <t>MRKV</t>
  </si>
  <si>
    <t>МРСК Волги</t>
  </si>
  <si>
    <t>VZRZP</t>
  </si>
  <si>
    <t>Банк Возрождение ап</t>
  </si>
  <si>
    <t>OGKB</t>
  </si>
  <si>
    <t>ОГК-2</t>
  </si>
  <si>
    <t>MSNG</t>
  </si>
  <si>
    <t>Мосэнерго</t>
  </si>
  <si>
    <t>HYDR</t>
  </si>
  <si>
    <t>РусГидро</t>
  </si>
  <si>
    <t>GMKN</t>
  </si>
  <si>
    <t>ГМК Норильский никель</t>
  </si>
  <si>
    <t>TATN</t>
  </si>
  <si>
    <t>Татнефть ао</t>
  </si>
  <si>
    <t>LSRG</t>
  </si>
  <si>
    <t>Группа ЛСР</t>
  </si>
  <si>
    <t>TORSP</t>
  </si>
  <si>
    <t>Томская распределительная компания ап</t>
  </si>
  <si>
    <t>TGKA</t>
  </si>
  <si>
    <t>ТГК-1</t>
  </si>
  <si>
    <t>RTKM</t>
  </si>
  <si>
    <t>Ростелеком ао</t>
  </si>
  <si>
    <t>MRKP</t>
  </si>
  <si>
    <t>МРСК Центра и Приволжья</t>
  </si>
  <si>
    <t>ALRS</t>
  </si>
  <si>
    <t>АЛРОСА</t>
  </si>
  <si>
    <t>SIBN</t>
  </si>
  <si>
    <t>Газпромнефть</t>
  </si>
  <si>
    <t>SNGSP</t>
  </si>
  <si>
    <t>Сургутнефтегаз ап</t>
  </si>
  <si>
    <t>MAGN</t>
  </si>
  <si>
    <t>Магнитогорский металлургический комбинат</t>
  </si>
  <si>
    <t>GCHE</t>
  </si>
  <si>
    <t>Группа Черкизово</t>
  </si>
  <si>
    <t>IRKT</t>
  </si>
  <si>
    <t>Корпорация Иркут</t>
  </si>
  <si>
    <t>GAZP</t>
  </si>
  <si>
    <t>Газпром</t>
  </si>
  <si>
    <t>MRKC</t>
  </si>
  <si>
    <t>МРСК Центра</t>
  </si>
  <si>
    <t>MRKY</t>
  </si>
  <si>
    <t>МРСК Юга</t>
  </si>
  <si>
    <t>LKOH</t>
  </si>
  <si>
    <t>Лукойл</t>
  </si>
  <si>
    <t>TTLK</t>
  </si>
  <si>
    <t>Таттелеком</t>
  </si>
  <si>
    <t>SVAV</t>
  </si>
  <si>
    <t>Соллерс</t>
  </si>
  <si>
    <t>SBERP</t>
  </si>
  <si>
    <t>Сбербанк ап</t>
  </si>
  <si>
    <t>MOEX</t>
  </si>
  <si>
    <t>Московская биржа</t>
  </si>
  <si>
    <t>VTBR</t>
  </si>
  <si>
    <t>KZOS</t>
  </si>
  <si>
    <t>Казаньоргсинтез ао</t>
  </si>
  <si>
    <t>KBTK</t>
  </si>
  <si>
    <t>Кузбасская топливная компания</t>
  </si>
  <si>
    <t>TRCN</t>
  </si>
  <si>
    <t>ТрансКонтейнер</t>
  </si>
  <si>
    <t>IRAO</t>
  </si>
  <si>
    <t>Интер РАО ЕЭС</t>
  </si>
  <si>
    <t>LSNG</t>
  </si>
  <si>
    <t>Ленэнерго ао</t>
  </si>
  <si>
    <t>SBER</t>
  </si>
  <si>
    <t>Сбербанк ао</t>
  </si>
  <si>
    <t>MSRS</t>
  </si>
  <si>
    <t>МОЭСК</t>
  </si>
  <si>
    <t>MRKZ</t>
  </si>
  <si>
    <t>МРСК Северо-Запад</t>
  </si>
  <si>
    <t>TRNFP</t>
  </si>
  <si>
    <t>Транснефть ап</t>
  </si>
  <si>
    <t>TORS</t>
  </si>
  <si>
    <t>Томская распределительная компания ао</t>
  </si>
  <si>
    <t>TRMK</t>
  </si>
  <si>
    <t>Трубная металлургическая компания</t>
  </si>
  <si>
    <t>PHOR</t>
  </si>
  <si>
    <t>Фосагро</t>
  </si>
  <si>
    <t>ROSN</t>
  </si>
  <si>
    <t>Роснефть</t>
  </si>
  <si>
    <t>KAZTP</t>
  </si>
  <si>
    <t>Куйбышевазот ап</t>
  </si>
  <si>
    <t>KAZT</t>
  </si>
  <si>
    <t>Куйбышевазот ао</t>
  </si>
  <si>
    <t>MGNT</t>
  </si>
  <si>
    <t>Магнит</t>
  </si>
  <si>
    <t>KZOSP</t>
  </si>
  <si>
    <t>Казаньоргсинтез ап</t>
  </si>
  <si>
    <t>BSPB</t>
  </si>
  <si>
    <t>VZRZ</t>
  </si>
  <si>
    <t>Банк Возрождение ао</t>
  </si>
  <si>
    <t>SNGS</t>
  </si>
  <si>
    <t>Сургутнефтегаз ао</t>
  </si>
  <si>
    <t>NVTK</t>
  </si>
  <si>
    <t>KUBE</t>
  </si>
  <si>
    <t>Кубаньэнерго</t>
  </si>
  <si>
    <t>RSTI</t>
  </si>
  <si>
    <t>Российские сети ао</t>
  </si>
  <si>
    <t>KMAZ</t>
  </si>
  <si>
    <t>КАМАЗ</t>
  </si>
  <si>
    <t>RSTIP</t>
  </si>
  <si>
    <t>Российские сети ап</t>
  </si>
  <si>
    <t>AVAZ</t>
  </si>
  <si>
    <t>Автоваз ао</t>
  </si>
  <si>
    <t>AVAZP</t>
  </si>
  <si>
    <t>Автоваз ап</t>
  </si>
  <si>
    <t>IRGZ</t>
  </si>
  <si>
    <t>Иркутскэнерго</t>
  </si>
  <si>
    <t>TGKD</t>
  </si>
  <si>
    <t>MVID</t>
  </si>
  <si>
    <t>Компания М.Видео</t>
  </si>
  <si>
    <t>MTLR</t>
  </si>
  <si>
    <t>Мечел ао</t>
  </si>
  <si>
    <t>MRKK</t>
  </si>
  <si>
    <t>МРСК Северного Кавказа</t>
  </si>
  <si>
    <t>MRKS</t>
  </si>
  <si>
    <t>МРСК Сибири</t>
  </si>
  <si>
    <t>NKNC</t>
  </si>
  <si>
    <t>Нижнекамскнефтехим ао</t>
  </si>
  <si>
    <t>NKNCP</t>
  </si>
  <si>
    <t>Нижнекамскнефтехим ап</t>
  </si>
  <si>
    <t>UNAC</t>
  </si>
  <si>
    <t>ОАК</t>
  </si>
  <si>
    <t>RASP</t>
  </si>
  <si>
    <t>Распадская</t>
  </si>
  <si>
    <t>URKA</t>
  </si>
  <si>
    <t>Уралкалий</t>
  </si>
  <si>
    <t>LSNGP</t>
  </si>
  <si>
    <t>Ленэнерго ап</t>
  </si>
  <si>
    <t>Количество лет роста дивидендов</t>
  </si>
  <si>
    <t>Примечание</t>
  </si>
  <si>
    <t>data</t>
  </si>
  <si>
    <t>curs</t>
  </si>
  <si>
    <t>последний день для покупки акций</t>
  </si>
  <si>
    <t>дата закрытия реестра под дивиденды</t>
  </si>
  <si>
    <t>размер дивиденда, руб./акция</t>
  </si>
  <si>
    <t>курс доллара, руб.</t>
  </si>
  <si>
    <t>размер дивиденда, долл./акция</t>
  </si>
  <si>
    <t>Период</t>
  </si>
  <si>
    <t>В 2007 году произошло дробление акций 1:100, это учтено</t>
  </si>
  <si>
    <t>Банк Санкт-Петербург ао</t>
  </si>
  <si>
    <t>ВТБ ао</t>
  </si>
  <si>
    <t>9М 2011</t>
  </si>
  <si>
    <t>9М 2012</t>
  </si>
  <si>
    <t>Нераспределенная прибыль прошлых лет</t>
  </si>
  <si>
    <t>1П 2016</t>
  </si>
  <si>
    <t>1П 2017 и Нераспределенная прибыль прошлых лет</t>
  </si>
  <si>
    <t>1П 2005</t>
  </si>
  <si>
    <t>9М 2005</t>
  </si>
  <si>
    <t>1П 2006</t>
  </si>
  <si>
    <t>1П 2007</t>
  </si>
  <si>
    <t>9М 2007</t>
  </si>
  <si>
    <t>3М 2008</t>
  </si>
  <si>
    <t>1П 2008</t>
  </si>
  <si>
    <t>В 2006 году было дробление 1:5800, учтено</t>
  </si>
  <si>
    <t>н.д.</t>
  </si>
  <si>
    <t>1П 2018</t>
  </si>
  <si>
    <t>Прошел сплит акций 1:27000, учел.</t>
  </si>
  <si>
    <t>9М 2008</t>
  </si>
  <si>
    <t>9М 2009</t>
  </si>
  <si>
    <t>9М 2010</t>
  </si>
  <si>
    <t>9М 2013</t>
  </si>
  <si>
    <t>9М 2014</t>
  </si>
  <si>
    <t>9М 2015</t>
  </si>
  <si>
    <t>9М 2016</t>
  </si>
  <si>
    <t>9М 2017</t>
  </si>
  <si>
    <t>Был сплит 1:1000 в 2007, учтено.</t>
  </si>
  <si>
    <t>9М 2006</t>
  </si>
  <si>
    <t>https://vk.com/shadrininvest</t>
  </si>
  <si>
    <t xml:space="preserve">https://vk.com/shadrininvest </t>
  </si>
  <si>
    <t>публичная история почти закончена</t>
  </si>
  <si>
    <t>проблемы бизнеса не дают расти дивидендам</t>
  </si>
  <si>
    <t>цикличный бизнес</t>
  </si>
  <si>
    <t>новый собственник</t>
  </si>
  <si>
    <t>есть надежда на рост дивидендов</t>
  </si>
  <si>
    <t>считаем 2012 год первым годом роста, т.к. выше предыдущего максимума по дивам 2008, 2014-2015 гг. одинаковый дивиденд (два года допустимо равный дивиденд)</t>
  </si>
  <si>
    <t>рост дивов происходит рывками, циклический бизнес</t>
  </si>
  <si>
    <t>дивиденд в 2018 году менее дивиденда в 2012 , ждем в 2019 году двузначного дивиденда, что возможно будет началом роста дивидендов</t>
  </si>
  <si>
    <t>1П 2013</t>
  </si>
  <si>
    <t>1П 2014</t>
  </si>
  <si>
    <t>1П 2015</t>
  </si>
  <si>
    <t>9М 2003</t>
  </si>
  <si>
    <t>1П 2003</t>
  </si>
  <si>
    <t>1П 2001</t>
  </si>
  <si>
    <t>9М 2001</t>
  </si>
  <si>
    <t>9М 2004</t>
  </si>
  <si>
    <t>1П 2017</t>
  </si>
  <si>
    <t>В марте 2006 года произошло выделение ОАО Полюс Золото</t>
  </si>
  <si>
    <t>рост дивов происходит рывками, циклический бизнес, считаем 2018 год первым годом роста, т.к. выше предыдущего максимума по дивам 2015. Из-за желания крупнейшего акционера развивать компанию в ближайшее время стратегия выплат дивидендов может быть пересмотрена в сторону их уменьшения.</t>
  </si>
  <si>
    <t>4 года уже одинаковый дивиденд</t>
  </si>
  <si>
    <t>2012+2013</t>
  </si>
  <si>
    <t>1П 2017  и нераспределенная прибыль</t>
  </si>
  <si>
    <t xml:space="preserve">Последние 2 года соблюдают дивидендную политику, выплачивая заявленный уровень дивидендов (25% от ЧП по МСФО). </t>
  </si>
  <si>
    <t>В апреле 2003 года Обществом был размещен дополнительный выпуск акций за счет переоценки основных фондов Общества среди всех акционеров Общества. При этом на одну акцию предыдущего выпуска было распределено 99 акций дополнительного выпуска. (сплит 1:100)</t>
  </si>
  <si>
    <t>платят по Уставу</t>
  </si>
  <si>
    <t>понижение дивиденда в 2018 году</t>
  </si>
  <si>
    <t>дивиденд в 2018 году выше 2013 года</t>
  </si>
  <si>
    <t>TGKDP</t>
  </si>
  <si>
    <t>Квадра ао</t>
  </si>
  <si>
    <t>Квадра ап</t>
  </si>
  <si>
    <t>2012+9М 2013</t>
  </si>
  <si>
    <t>смена собственника, серия поглощений конкурентов</t>
  </si>
  <si>
    <t>досадное снижение дивиденда в 2018 году не дало стать Дивидендным аристократом</t>
  </si>
  <si>
    <t>удивлет рост дивиденда по этой компании</t>
  </si>
  <si>
    <t>3М 2015</t>
  </si>
  <si>
    <t>Оригинально: по итогам 2017 г. совет директоров предложил выбрать один из 2 вариантов - 6 руб. на акцию или 10 руб. на акцию.</t>
  </si>
  <si>
    <t>9М 2018</t>
  </si>
  <si>
    <t>1П 2004</t>
  </si>
  <si>
    <t>1П 2011</t>
  </si>
  <si>
    <t>3М 2010</t>
  </si>
  <si>
    <t>3М 2011</t>
  </si>
  <si>
    <t>1П 2012</t>
  </si>
  <si>
    <t>дивиденды в 2018 ниже предыдущего максимума 2013</t>
  </si>
  <si>
    <t>хорошие дивы по Уставу 10% от ЧП по РСБУ</t>
  </si>
  <si>
    <t>формально 5 лет - по календарному принципу, но по отчетному можно считать 19 лет. Снижение дивиденда в 2013 году формальное, так как с 2012 года Лукойл перешел на выплату промежуточных выплат. По отчетным периодам были следующие выплаты: 2011 - 75 руб., 2012 - 90 руб., 2013 - 110 руб. и т.д.</t>
  </si>
  <si>
    <t>2008+3М 2009</t>
  </si>
  <si>
    <t>2010+3М 2011</t>
  </si>
  <si>
    <t>2011+3М 2012</t>
  </si>
  <si>
    <t>дивиденд за 9М 2015 включен в 2015, хотя и произошел 4 января 2016</t>
  </si>
  <si>
    <t>дивиденды в 2018 ниже предыдущего максимума 2015, продажа акций Галицким</t>
  </si>
  <si>
    <t>3М 2006</t>
  </si>
  <si>
    <t>3М 2018</t>
  </si>
  <si>
    <t>Рост дивиденда с 2017 года, т.к. выше дивиденда 2006</t>
  </si>
  <si>
    <t>В 2016 г. произошел скачок дивидендов, но в 2018 г. формально они ниже.</t>
  </si>
  <si>
    <t>2012+3М 2013</t>
  </si>
  <si>
    <t>2015+3М 2016</t>
  </si>
  <si>
    <t>Могут вернуться к выплатам в 2019г, риски невыплаты сохраняются.</t>
  </si>
  <si>
    <t>Выход из банкротства, до 2023 года ничего не будет.</t>
  </si>
  <si>
    <t>Ниже дивиденда в 2009 году.</t>
  </si>
  <si>
    <t>Из-за перехода на промежуточные дивиденды - снижение дивиденда в 2018 году формальное. По отчетным периодам пока рост.</t>
  </si>
  <si>
    <t>из-за перехода на промежуточные дивиденды - 2018 меньше 2017, а по отчетным периодам - нет</t>
  </si>
  <si>
    <t>снижение 2018 из-за перехода на промежуточные дивиденды, по отчетным периодам - дивиденд 3 года равен 10,64 руб. на акцию</t>
  </si>
  <si>
    <t>Снижение 2018 из-за перехода на промежуточные дивиденды, по отчетным периодам - дивиденд 3 года равен 10,64 руб. на акцию.</t>
  </si>
  <si>
    <t>3М 2007</t>
  </si>
  <si>
    <t>Дивиденд 2018 меньше 2016</t>
  </si>
  <si>
    <t>убыточная компания</t>
  </si>
  <si>
    <t>нет чистой прибыли в 2017 году</t>
  </si>
  <si>
    <t>дивиденд растет, но платят через раз</t>
  </si>
  <si>
    <t>Три года не растет дивиденд на календарном окне.</t>
  </si>
  <si>
    <t>По итогам 2016 и 2017 годов отказались от выплаты дивидендов для финансирования строительства нового этиленового комплекса (первая очередь стоит $ 4.5-5 млрд. и будет запущена к 2020 году), предпочтя этот шаг размещению дополнительного выпуска акций. Обещают вернуться к регулярной выплате дивидендов в 2019 году (в том числе заплатить дивиденды по итогам 2018 года).</t>
  </si>
  <si>
    <t>1П 2009</t>
  </si>
  <si>
    <t>1П 2010</t>
  </si>
  <si>
    <t>Снижение 2005 из-за перехода на промежуточные дивиденды, по отчетным периодам - дивиденд рос. В 2009 году - дивиденд не изменился - два года можно.</t>
  </si>
  <si>
    <t>с учетом сплита 1:1000</t>
  </si>
  <si>
    <t>2014+3М 2015</t>
  </si>
  <si>
    <t>2016+3М 2017</t>
  </si>
  <si>
    <t>2017+3М 2018</t>
  </si>
  <si>
    <t>Отсчет роста с 2015, потому что выше предыдущего максимума 2008 г.</t>
  </si>
  <si>
    <t>3М 2016</t>
  </si>
  <si>
    <t>3М2012+2011 + ПРОШЛЫЕ ГОДЫ</t>
  </si>
  <si>
    <t>2012 + 3М2013</t>
  </si>
  <si>
    <t>2015+НЕРАСПРЕДЕЛЕННАЯ ПРИБЫЛЬ ПРОШЛЫХ ЛЕТ</t>
  </si>
  <si>
    <t>Компания может платить дивиденды за любой период в зависимости от наличия и величины прибыли, необходимых капитальных вложений, ликвидности и прочих факторов.</t>
  </si>
  <si>
    <t>2011 доп</t>
  </si>
  <si>
    <t>Маятниковый рост дивиденда</t>
  </si>
  <si>
    <t>Сплит в 2004 учтен 1:25</t>
  </si>
  <si>
    <t>3М 2003</t>
  </si>
  <si>
    <t>2003 + 3М2004</t>
  </si>
  <si>
    <t>2004 + 3М2005</t>
  </si>
  <si>
    <t>2007 + 3М2008</t>
  </si>
  <si>
    <t>2010 + 3М2011</t>
  </si>
  <si>
    <t>2011 + 3М2012</t>
  </si>
  <si>
    <t>2013 + 3М2014</t>
  </si>
  <si>
    <t>2014 + 3М2015</t>
  </si>
  <si>
    <t>2015 + 3М2016</t>
  </si>
  <si>
    <t>2016 + 3М2017</t>
  </si>
  <si>
    <t>2017 + 3М2018</t>
  </si>
  <si>
    <t>Валютная кубышка</t>
  </si>
  <si>
    <t>Снижение в 2018 - связано с переходом на промежуточные выплаты дивидендов в 2017 году</t>
  </si>
  <si>
    <t>2006+ 3М2007</t>
  </si>
  <si>
    <t>1П2016+ НЕРАСПР. ПРИБЫЛЬ</t>
  </si>
  <si>
    <t>2017+ НЕРАСПР. ПРИБЫЛЬ</t>
  </si>
  <si>
    <t>В 2017 г. выплата промежуточных дивидендов, рост также с 2007 года считается, т.к. был превышен предыдущего максимума 2004 года.</t>
  </si>
  <si>
    <t>3М 2005</t>
  </si>
  <si>
    <t>Рекордные дивиденды до кризиса 2008 года долго еще не побьют.</t>
  </si>
  <si>
    <t>НЕРАСПРЕДЕЛЕННАЯ ПРИБЫЛЬ ПРОШЛЫХ ЛЕТ</t>
  </si>
  <si>
    <t>Смена собственника.</t>
  </si>
  <si>
    <t>НЕРАСПР. ПРИБЫЛЬ</t>
  </si>
  <si>
    <t>3М 2017</t>
  </si>
  <si>
    <t>в 2011 году был сплит 1:10</t>
  </si>
  <si>
    <t>огромный разовый дивиденд</t>
  </si>
  <si>
    <t xml:space="preserve">Крупную выплату в 2011 можно считать спец. дивидендом. </t>
  </si>
  <si>
    <t>3М 2014</t>
  </si>
  <si>
    <t>В 2017 г. выплата промежуточного дивиденда.</t>
  </si>
  <si>
    <t>2006 + 3М2007</t>
  </si>
  <si>
    <t>9М 2016+ НЕРАСПР. ПРИБ. ПРОШЛ.ЛЕТ</t>
  </si>
  <si>
    <t>Меньше дивиденда в 2014 году</t>
  </si>
  <si>
    <t xml:space="preserve">EN+ </t>
  </si>
  <si>
    <t>VEON</t>
  </si>
  <si>
    <t xml:space="preserve">X5 RETAIL ГДР </t>
  </si>
  <si>
    <t>Башинформсвязь ао</t>
  </si>
  <si>
    <t>Башинформсвязь ап</t>
  </si>
  <si>
    <t>ГАЗ ап</t>
  </si>
  <si>
    <t>Детский мир</t>
  </si>
  <si>
    <t>Красноярскэнергосбыт ао</t>
  </si>
  <si>
    <t>Красноярскэнергосбыт ап</t>
  </si>
  <si>
    <t>Лензолото ао</t>
  </si>
  <si>
    <t>Лензолото ап</t>
  </si>
  <si>
    <t>Пермэнергосбыт ао</t>
  </si>
  <si>
    <t>Пермэнергосбыт ап</t>
  </si>
  <si>
    <t>РЭСК ао</t>
  </si>
  <si>
    <t>Селигдар ап</t>
  </si>
  <si>
    <t>Ставропольэнергосбыт ап</t>
  </si>
  <si>
    <t>ТНС Энерго Воронеж ао</t>
  </si>
  <si>
    <t>ТНС Энерго Воронеж ап</t>
  </si>
  <si>
    <t>ТНС Энерго Кубань ао</t>
  </si>
  <si>
    <t>ТНС Энерго Марий Эл ао</t>
  </si>
  <si>
    <t>ТНС Энерго Марий Эл ап</t>
  </si>
  <si>
    <t>ТНС Энерго Ростов-на-Дону ао</t>
  </si>
  <si>
    <t>ТНС Энерго Ростов-на-Дону ап</t>
  </si>
  <si>
    <t>Химпром ап</t>
  </si>
  <si>
    <t>Абрау-Дюрсо</t>
  </si>
  <si>
    <t>ENPL</t>
  </si>
  <si>
    <t>EN+ планирует направлять на дивиденды 75% свободного денежного потока своего энергетического сегмента (не менее $250 млн ежегодно) и 100% дивидендов, полученных от Русала</t>
  </si>
  <si>
    <t>TCS</t>
  </si>
  <si>
    <t>6М 2017</t>
  </si>
  <si>
    <t>9М 2017+ спец. дивиденды</t>
  </si>
  <si>
    <t>промежуточные 2018</t>
  </si>
  <si>
    <t>6М 2018</t>
  </si>
  <si>
    <t>TCS Group Holding PLC (ТИНЬКОФФ)</t>
  </si>
  <si>
    <t>VEON Ltd.</t>
  </si>
  <si>
    <t>Это первые дивиденды в истории компании.</t>
  </si>
  <si>
    <t>FIVE</t>
  </si>
  <si>
    <t>ABRD</t>
  </si>
  <si>
    <t>BISV</t>
  </si>
  <si>
    <t>BISVP</t>
  </si>
  <si>
    <t>GAZAP</t>
  </si>
  <si>
    <t>DSKY</t>
  </si>
  <si>
    <t>KRSBP</t>
  </si>
  <si>
    <t>KRSB</t>
  </si>
  <si>
    <t>LNZL</t>
  </si>
  <si>
    <t>LNZLP</t>
  </si>
  <si>
    <t>PMSBP</t>
  </si>
  <si>
    <t>PMSB</t>
  </si>
  <si>
    <t>PIKK</t>
  </si>
  <si>
    <t>Группа Компаний ПИК</t>
  </si>
  <si>
    <t>POLY</t>
  </si>
  <si>
    <t>Polymetal International plc</t>
  </si>
  <si>
    <t>PLZL</t>
  </si>
  <si>
    <t>Полюс</t>
  </si>
  <si>
    <t>AGRO</t>
  </si>
  <si>
    <t>ROS AGRO PLC ГДР</t>
  </si>
  <si>
    <t>RZSB</t>
  </si>
  <si>
    <t>SELGP</t>
  </si>
  <si>
    <t>STSBP</t>
  </si>
  <si>
    <t>VRSB</t>
  </si>
  <si>
    <t>VRSBP</t>
  </si>
  <si>
    <t>KBSB</t>
  </si>
  <si>
    <t>MISB</t>
  </si>
  <si>
    <t>MISBP</t>
  </si>
  <si>
    <t>RTSB</t>
  </si>
  <si>
    <t>RTSBP</t>
  </si>
  <si>
    <t>HIMCP</t>
  </si>
  <si>
    <t>Ниже дивиденда в 2016 году.</t>
  </si>
  <si>
    <t>Ниже дивиденда в 2013 году.</t>
  </si>
  <si>
    <t>9М 2014 + НЕРАСПРЕДЕЛЕННАЯ ПРИБЫЛЬ ПРОШЛЫХ ЛЕТ</t>
  </si>
  <si>
    <t>3М 2012</t>
  </si>
  <si>
    <t>2013 + нераспределенная прибыль</t>
  </si>
  <si>
    <t>Ниже дивиденда в 2012 году.</t>
  </si>
  <si>
    <t>нераспределенная прибыль</t>
  </si>
  <si>
    <t>2012 (специальные)</t>
  </si>
  <si>
    <t>2014 (специальные)</t>
  </si>
  <si>
    <t>2015 (специальные)</t>
  </si>
  <si>
    <t>2016 (специальные)</t>
  </si>
  <si>
    <t>Ниже дивиденда в 2015 году.</t>
  </si>
  <si>
    <t>ЦМТ ао</t>
  </si>
  <si>
    <t>ЦМТ ап</t>
  </si>
  <si>
    <t>Ниже дивиденда в 2011 году.</t>
  </si>
  <si>
    <t>2012+ 3М2013</t>
  </si>
  <si>
    <t>2015 + НЕРАСПРЕДЕЛЕННАЯ ПРИБЫЛЬ ПРОШЛЫХ ЛЕТ</t>
  </si>
  <si>
    <t>2011 +3М2012</t>
  </si>
  <si>
    <t>2012 +3М2013</t>
  </si>
  <si>
    <t>WTCM</t>
  </si>
  <si>
    <t>WTCMP</t>
  </si>
  <si>
    <t>НОВАТЭК</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</si>
</sst>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0"/>
    <numFmt numFmtId="165" formatCode="0.000"/>
    <numFmt numFmtId="166" formatCode="0.0000"/>
    <numFmt numFmtId="167" formatCode="0.00000"/>
    <numFmt numFmtId="168" formatCode="0.000000"/>
    <numFmt numFmtId="169" formatCode="0.0"/>
    <numFmt numFmtId="170" formatCode="0.0000000"/>
    <numFmt numFmtId="171" formatCode="#,##0.00\ [$USD]"/>
    <numFmt numFmtId="172" formatCode="#,##0.000\ [$USD]"/>
    <numFmt numFmtId="173" formatCode="#,##0.0000\ [$USD]"/>
    <numFmt numFmtId="174" formatCode="#,##0.00000\ [$USD]"/>
  </numFmts>
  <fonts count="8" x14ac:knownFonts="1">
    <font>
      <sz val="11"/>
      <color theme="1"/>
      <name val="Calibri"/>
      <family val="2"/>
      <scheme val="minor"/>
    </font>
    <font>
      <b/>
      <sz val="11"/>
      <color theme="1"/>
      <name val="Calibri"/>
      <family val="2"/>
      <charset val="204"/>
      <scheme val="minor"/>
    </font>
    <font>
      <u/>
      <sz val="11"/>
      <color theme="10"/>
      <name val="Calibri"/>
      <family val="2"/>
      <scheme val="minor"/>
    </font>
    <font>
      <sz val="9"/>
      <color indexed="81"/>
      <name val="Tahoma"/>
      <charset val="1"/>
    </font>
    <font>
      <b/>
      <sz val="9"/>
      <color indexed="81"/>
      <name val="Tahoma"/>
      <charset val="1"/>
    </font>
    <font>
      <sz val="11"/>
      <name val="Calibri"/>
      <family val="2"/>
      <scheme val="minor"/>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73">
    <xf numFmtId="0" fontId="0" fillId="0" borderId="0" xfId="0"/>
    <xf numFmtId="0" fontId="1" fillId="2" borderId="1" xfId="0" applyFont="1" applyFill="1" applyBorder="1" applyAlignment="1">
      <alignment horizontal="center"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0" fillId="0" borderId="1" xfId="0" applyBorder="1" applyAlignment="1">
      <alignment vertical="center" wrapText="1"/>
    </xf>
    <xf numFmtId="0" fontId="0" fillId="0" borderId="0" xfId="0" applyAlignment="1">
      <alignment horizontal="center"/>
    </xf>
    <xf numFmtId="0" fontId="0" fillId="0" borderId="1" xfId="0" applyBorder="1"/>
    <xf numFmtId="14" fontId="0" fillId="0" borderId="0" xfId="0" applyNumberFormat="1"/>
    <xf numFmtId="164" fontId="0" fillId="0" borderId="0" xfId="0" applyNumberFormat="1"/>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1" xfId="0" applyNumberFormat="1" applyBorder="1"/>
    <xf numFmtId="2" fontId="0" fillId="0" borderId="1" xfId="0" applyNumberFormat="1" applyBorder="1"/>
    <xf numFmtId="1" fontId="0" fillId="0" borderId="1" xfId="0" applyNumberFormat="1" applyBorder="1"/>
    <xf numFmtId="14" fontId="0" fillId="3" borderId="1" xfId="0" applyNumberFormat="1" applyFill="1" applyBorder="1" applyAlignment="1">
      <alignment horizontal="center" vertical="center"/>
    </xf>
    <xf numFmtId="0" fontId="0" fillId="4" borderId="1" xfId="0" applyFill="1" applyBorder="1" applyAlignment="1">
      <alignment horizontal="center" vertical="center" wrapText="1"/>
    </xf>
    <xf numFmtId="14" fontId="0" fillId="0" borderId="1" xfId="0" applyNumberFormat="1" applyBorder="1" applyAlignment="1">
      <alignment horizontal="center" vertical="center" wrapText="1"/>
    </xf>
    <xf numFmtId="166"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0" xfId="0" applyNumberFormat="1"/>
    <xf numFmtId="166" fontId="0" fillId="0" borderId="1" xfId="0" applyNumberFormat="1" applyBorder="1"/>
    <xf numFmtId="0" fontId="0" fillId="0" borderId="0" xfId="0" applyAlignment="1">
      <alignment horizontal="right"/>
    </xf>
    <xf numFmtId="0" fontId="1" fillId="0" borderId="1" xfId="0" applyFont="1" applyBorder="1" applyAlignment="1">
      <alignment horizontal="center" vertical="center"/>
    </xf>
    <xf numFmtId="0" fontId="1" fillId="0" borderId="0" xfId="0" applyFont="1" applyAlignment="1">
      <alignment horizontal="center" vertical="center"/>
    </xf>
    <xf numFmtId="0" fontId="0" fillId="0" borderId="1" xfId="0" applyBorder="1" applyAlignment="1">
      <alignment horizontal="right" vertical="center"/>
    </xf>
    <xf numFmtId="0" fontId="0" fillId="0" borderId="0" xfId="0" applyAlignment="1">
      <alignment vertical="center"/>
    </xf>
    <xf numFmtId="2" fontId="0" fillId="0" borderId="1" xfId="0" applyNumberFormat="1" applyBorder="1" applyAlignment="1">
      <alignment horizontal="right" vertical="center"/>
    </xf>
    <xf numFmtId="2" fontId="0" fillId="5" borderId="1" xfId="0" applyNumberFormat="1" applyFill="1" applyBorder="1" applyAlignment="1">
      <alignment horizontal="right" vertical="center"/>
    </xf>
    <xf numFmtId="166" fontId="0" fillId="0" borderId="1" xfId="0" applyNumberFormat="1" applyBorder="1" applyAlignment="1">
      <alignment horizontal="right" vertical="center"/>
    </xf>
    <xf numFmtId="0" fontId="0" fillId="3" borderId="1" xfId="0" applyFill="1" applyBorder="1" applyAlignment="1">
      <alignment horizontal="right" vertical="center"/>
    </xf>
    <xf numFmtId="0" fontId="0" fillId="5" borderId="1" xfId="0" applyFill="1" applyBorder="1" applyAlignment="1">
      <alignment horizontal="right" vertical="center"/>
    </xf>
    <xf numFmtId="0" fontId="0" fillId="4" borderId="1" xfId="0" applyFill="1" applyBorder="1" applyAlignment="1">
      <alignment horizontal="right" vertical="center"/>
    </xf>
    <xf numFmtId="0" fontId="0" fillId="6" borderId="1" xfId="0" applyFill="1" applyBorder="1" applyAlignment="1">
      <alignment horizontal="right" vertical="center"/>
    </xf>
    <xf numFmtId="167" fontId="0" fillId="0" borderId="1" xfId="0" applyNumberFormat="1" applyBorder="1" applyAlignment="1">
      <alignment horizontal="center" vertical="center" wrapText="1"/>
    </xf>
    <xf numFmtId="167" fontId="0" fillId="0" borderId="1" xfId="0" applyNumberFormat="1" applyBorder="1"/>
    <xf numFmtId="0" fontId="0" fillId="4" borderId="1" xfId="0" applyFill="1" applyBorder="1"/>
    <xf numFmtId="165" fontId="0" fillId="4" borderId="1" xfId="0" applyNumberFormat="1" applyFill="1" applyBorder="1"/>
    <xf numFmtId="0" fontId="1" fillId="3" borderId="1" xfId="0" applyFont="1" applyFill="1" applyBorder="1" applyAlignment="1">
      <alignment horizontal="center" vertical="center"/>
    </xf>
    <xf numFmtId="168" fontId="0" fillId="0" borderId="1" xfId="0" applyNumberFormat="1" applyBorder="1" applyAlignment="1">
      <alignment horizontal="center" vertical="center" wrapText="1"/>
    </xf>
    <xf numFmtId="168" fontId="0" fillId="0" borderId="1" xfId="0" applyNumberFormat="1" applyBorder="1"/>
    <xf numFmtId="0" fontId="0" fillId="5" borderId="1" xfId="0" applyFill="1" applyBorder="1" applyAlignment="1">
      <alignment vertical="center"/>
    </xf>
    <xf numFmtId="169" fontId="0" fillId="0" borderId="1" xfId="0" applyNumberFormat="1" applyBorder="1"/>
    <xf numFmtId="1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65" fontId="0" fillId="0" borderId="0" xfId="0" applyNumberFormat="1" applyBorder="1" applyAlignment="1">
      <alignment horizontal="center" vertical="center" wrapText="1"/>
    </xf>
    <xf numFmtId="0" fontId="0" fillId="3" borderId="1" xfId="0" applyFill="1" applyBorder="1"/>
    <xf numFmtId="165" fontId="0" fillId="3" borderId="1" xfId="0" applyNumberFormat="1" applyFill="1" applyBorder="1"/>
    <xf numFmtId="170" fontId="0" fillId="0" borderId="1" xfId="0" applyNumberFormat="1" applyBorder="1" applyAlignment="1">
      <alignment horizontal="center" vertical="center" wrapText="1"/>
    </xf>
    <xf numFmtId="170" fontId="0" fillId="0" borderId="1" xfId="0" applyNumberFormat="1" applyBorder="1"/>
    <xf numFmtId="0" fontId="5" fillId="3" borderId="1" xfId="0" applyFont="1" applyFill="1" applyBorder="1" applyAlignment="1">
      <alignment horizontal="center" vertical="center"/>
    </xf>
    <xf numFmtId="174" fontId="0" fillId="0" borderId="1" xfId="0" applyNumberFormat="1" applyFont="1" applyBorder="1" applyAlignment="1">
      <alignment horizontal="center" vertical="center" wrapText="1"/>
    </xf>
    <xf numFmtId="174" fontId="0" fillId="0" borderId="1" xfId="0" applyNumberFormat="1" applyBorder="1"/>
    <xf numFmtId="173" fontId="0" fillId="0" borderId="1" xfId="0" applyNumberFormat="1" applyFont="1" applyBorder="1" applyAlignment="1">
      <alignment horizontal="center" vertical="center" wrapText="1"/>
    </xf>
    <xf numFmtId="172" fontId="0" fillId="0" borderId="1" xfId="0" applyNumberFormat="1" applyFont="1" applyBorder="1" applyAlignment="1">
      <alignment horizontal="center" vertical="center" wrapText="1"/>
    </xf>
    <xf numFmtId="171" fontId="0" fillId="0" borderId="1" xfId="0" applyNumberFormat="1" applyFont="1" applyBorder="1" applyAlignment="1">
      <alignment horizontal="center" vertical="center" wrapText="1"/>
    </xf>
    <xf numFmtId="172" fontId="0" fillId="0" borderId="1" xfId="0" applyNumberFormat="1" applyBorder="1"/>
    <xf numFmtId="171" fontId="0" fillId="0" borderId="1" xfId="0" applyNumberFormat="1" applyBorder="1"/>
    <xf numFmtId="2" fontId="0" fillId="3" borderId="1" xfId="0" applyNumberFormat="1" applyFill="1" applyBorder="1" applyAlignment="1">
      <alignment horizontal="right" vertical="center"/>
    </xf>
    <xf numFmtId="2" fontId="0" fillId="6" borderId="1" xfId="0" applyNumberFormat="1" applyFill="1" applyBorder="1" applyAlignment="1">
      <alignment horizontal="right" vertical="center"/>
    </xf>
    <xf numFmtId="4" fontId="0" fillId="0" borderId="1" xfId="0" applyNumberFormat="1" applyBorder="1" applyAlignment="1">
      <alignment horizontal="center" vertical="center"/>
    </xf>
    <xf numFmtId="0" fontId="2" fillId="3" borderId="1" xfId="1" applyFill="1" applyBorder="1" applyAlignment="1">
      <alignment horizontal="center" vertical="center"/>
    </xf>
    <xf numFmtId="0" fontId="2" fillId="0" borderId="0" xfId="1" applyFont="1" applyAlignment="1">
      <alignment horizontal="left" vertical="center"/>
    </xf>
    <xf numFmtId="0" fontId="7" fillId="2" borderId="1" xfId="0" applyFont="1" applyFill="1" applyBorder="1" applyAlignment="1">
      <alignment horizontal="center" vertical="center" wrapText="1"/>
    </xf>
    <xf numFmtId="0" fontId="2" fillId="0" borderId="1" xfId="1" applyFont="1" applyBorder="1" applyAlignment="1">
      <alignment horizontal="center" vertical="center"/>
    </xf>
    <xf numFmtId="0" fontId="2" fillId="5" borderId="1" xfId="1" applyFont="1" applyFill="1" applyBorder="1" applyAlignment="1">
      <alignment horizontal="center" vertical="center"/>
    </xf>
    <xf numFmtId="0" fontId="2" fillId="3" borderId="1" xfId="1" applyFont="1" applyFill="1" applyBorder="1" applyAlignment="1">
      <alignment horizontal="center" vertical="center"/>
    </xf>
    <xf numFmtId="0" fontId="6" fillId="0" borderId="0" xfId="0" applyFont="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wrapText="1"/>
    </xf>
  </cellXfs>
  <cellStyles count="2">
    <cellStyle name="Гиперссылка" xfId="1" builtinId="8"/>
    <cellStyle name="Обычный" xfId="0" builtinId="0"/>
  </cellStyles>
  <dxfs count="0"/>
  <tableStyles count="0" defaultTableStyle="TableStyleMedium2" defaultPivotStyle="PivotStyleMedium9"/>
  <colors>
    <mruColors>
      <color rgb="FF00FF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226" Type="http://schemas.openxmlformats.org/officeDocument/2006/relationships/worksheet" Target="worksheets/sheet226.xml"/><Relationship Id="rId247" Type="http://schemas.openxmlformats.org/officeDocument/2006/relationships/worksheet" Target="worksheets/sheet247.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37" Type="http://schemas.openxmlformats.org/officeDocument/2006/relationships/worksheet" Target="worksheets/sheet237.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227" Type="http://schemas.openxmlformats.org/officeDocument/2006/relationships/worksheet" Target="worksheets/sheet227.xml"/><Relationship Id="rId248" Type="http://schemas.openxmlformats.org/officeDocument/2006/relationships/worksheet" Target="worksheets/sheet248.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worksheet" Target="worksheets/sheet217.xml"/><Relationship Id="rId6" Type="http://schemas.openxmlformats.org/officeDocument/2006/relationships/worksheet" Target="worksheets/sheet6.xml"/><Relationship Id="rId238" Type="http://schemas.openxmlformats.org/officeDocument/2006/relationships/worksheet" Target="worksheets/sheet238.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207" Type="http://schemas.openxmlformats.org/officeDocument/2006/relationships/worksheet" Target="worksheets/sheet207.xml"/><Relationship Id="rId228" Type="http://schemas.openxmlformats.org/officeDocument/2006/relationships/worksheet" Target="worksheets/sheet228.xml"/><Relationship Id="rId249" Type="http://schemas.openxmlformats.org/officeDocument/2006/relationships/worksheet" Target="worksheets/sheet249.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18" Type="http://schemas.openxmlformats.org/officeDocument/2006/relationships/worksheet" Target="worksheets/sheet218.xml"/><Relationship Id="rId239" Type="http://schemas.openxmlformats.org/officeDocument/2006/relationships/worksheet" Target="worksheets/sheet239.xml"/><Relationship Id="rId250" Type="http://schemas.openxmlformats.org/officeDocument/2006/relationships/worksheet" Target="worksheets/sheet250.xml"/><Relationship Id="rId24" Type="http://schemas.openxmlformats.org/officeDocument/2006/relationships/worksheet" Target="worksheets/sheet24.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31" Type="http://schemas.openxmlformats.org/officeDocument/2006/relationships/worksheet" Target="worksheets/sheet131.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208" Type="http://schemas.openxmlformats.org/officeDocument/2006/relationships/worksheet" Target="worksheets/sheet208.xml"/><Relationship Id="rId229" Type="http://schemas.openxmlformats.org/officeDocument/2006/relationships/worksheet" Target="worksheets/sheet229.xml"/><Relationship Id="rId240" Type="http://schemas.openxmlformats.org/officeDocument/2006/relationships/worksheet" Target="worksheets/sheet240.xml"/><Relationship Id="rId14" Type="http://schemas.openxmlformats.org/officeDocument/2006/relationships/worksheet" Target="worksheets/sheet14.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219" Type="http://schemas.openxmlformats.org/officeDocument/2006/relationships/worksheet" Target="worksheets/sheet219.xml"/><Relationship Id="rId230" Type="http://schemas.openxmlformats.org/officeDocument/2006/relationships/worksheet" Target="worksheets/sheet230.xml"/><Relationship Id="rId251" Type="http://schemas.openxmlformats.org/officeDocument/2006/relationships/theme" Target="theme/theme1.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95" Type="http://schemas.openxmlformats.org/officeDocument/2006/relationships/worksheet" Target="worksheets/sheet195.xml"/><Relationship Id="rId209" Type="http://schemas.openxmlformats.org/officeDocument/2006/relationships/worksheet" Target="worksheets/sheet209.xml"/><Relationship Id="rId220" Type="http://schemas.openxmlformats.org/officeDocument/2006/relationships/worksheet" Target="worksheets/sheet220.xml"/><Relationship Id="rId241" Type="http://schemas.openxmlformats.org/officeDocument/2006/relationships/worksheet" Target="worksheets/sheet24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78" Type="http://schemas.openxmlformats.org/officeDocument/2006/relationships/worksheet" Target="worksheets/sheet78.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64" Type="http://schemas.openxmlformats.org/officeDocument/2006/relationships/worksheet" Target="worksheets/sheet164.xml"/><Relationship Id="rId185" Type="http://schemas.openxmlformats.org/officeDocument/2006/relationships/worksheet" Target="worksheets/sheet185.xml"/><Relationship Id="rId9" Type="http://schemas.openxmlformats.org/officeDocument/2006/relationships/worksheet" Target="worksheets/sheet9.xml"/><Relationship Id="rId210" Type="http://schemas.openxmlformats.org/officeDocument/2006/relationships/worksheet" Target="worksheets/sheet210.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styles" Target="styles.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sharedStrings" Target="sharedStrings.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12" Type="http://schemas.openxmlformats.org/officeDocument/2006/relationships/worksheet" Target="worksheets/sheet212.xml"/><Relationship Id="rId233" Type="http://schemas.openxmlformats.org/officeDocument/2006/relationships/worksheet" Target="worksheets/sheet233.xml"/><Relationship Id="rId254" Type="http://schemas.openxmlformats.org/officeDocument/2006/relationships/calcChain" Target="calcChain.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worksheet" Target="worksheets/sheet202.xml"/><Relationship Id="rId223" Type="http://schemas.openxmlformats.org/officeDocument/2006/relationships/worksheet" Target="worksheets/sheet223.xml"/><Relationship Id="rId244" Type="http://schemas.openxmlformats.org/officeDocument/2006/relationships/worksheet" Target="worksheets/sheet244.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13" Type="http://schemas.openxmlformats.org/officeDocument/2006/relationships/worksheet" Target="worksheets/sheet213.xml"/><Relationship Id="rId234" Type="http://schemas.openxmlformats.org/officeDocument/2006/relationships/worksheet" Target="worksheets/sheet234.xml"/><Relationship Id="rId2" Type="http://schemas.openxmlformats.org/officeDocument/2006/relationships/worksheet" Target="worksheets/sheet2.xml"/><Relationship Id="rId29" Type="http://schemas.openxmlformats.org/officeDocument/2006/relationships/worksheet" Target="worksheets/sheet29.xml"/><Relationship Id="rId40" Type="http://schemas.openxmlformats.org/officeDocument/2006/relationships/worksheet" Target="worksheets/sheet40.xml"/><Relationship Id="rId115" Type="http://schemas.openxmlformats.org/officeDocument/2006/relationships/worksheet" Target="worksheets/sheet115.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99" Type="http://schemas.openxmlformats.org/officeDocument/2006/relationships/worksheet" Target="worksheets/sheet199.xml"/><Relationship Id="rId203" Type="http://schemas.openxmlformats.org/officeDocument/2006/relationships/worksheet" Target="worksheets/sheet203.xml"/><Relationship Id="rId19" Type="http://schemas.openxmlformats.org/officeDocument/2006/relationships/worksheet" Target="worksheets/sheet19.xml"/><Relationship Id="rId224" Type="http://schemas.openxmlformats.org/officeDocument/2006/relationships/worksheet" Target="worksheets/sheet224.xml"/><Relationship Id="rId245" Type="http://schemas.openxmlformats.org/officeDocument/2006/relationships/worksheet" Target="worksheets/sheet245.xml"/><Relationship Id="rId30" Type="http://schemas.openxmlformats.org/officeDocument/2006/relationships/worksheet" Target="worksheets/sheet3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189" Type="http://schemas.openxmlformats.org/officeDocument/2006/relationships/worksheet" Target="worksheets/sheet189.xml"/><Relationship Id="rId3" Type="http://schemas.openxmlformats.org/officeDocument/2006/relationships/worksheet" Target="worksheets/sheet3.xml"/><Relationship Id="rId214" Type="http://schemas.openxmlformats.org/officeDocument/2006/relationships/worksheet" Target="worksheets/sheet214.xml"/><Relationship Id="rId235" Type="http://schemas.openxmlformats.org/officeDocument/2006/relationships/worksheet" Target="worksheets/sheet235.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179" Type="http://schemas.openxmlformats.org/officeDocument/2006/relationships/worksheet" Target="worksheets/sheet179.xml"/><Relationship Id="rId190" Type="http://schemas.openxmlformats.org/officeDocument/2006/relationships/worksheet" Target="worksheets/sheet190.xml"/><Relationship Id="rId204" Type="http://schemas.openxmlformats.org/officeDocument/2006/relationships/worksheet" Target="worksheets/sheet204.xml"/><Relationship Id="rId225" Type="http://schemas.openxmlformats.org/officeDocument/2006/relationships/worksheet" Target="worksheets/sheet225.xml"/><Relationship Id="rId246" Type="http://schemas.openxmlformats.org/officeDocument/2006/relationships/worksheet" Target="worksheets/sheet246.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94" Type="http://schemas.openxmlformats.org/officeDocument/2006/relationships/worksheet" Target="worksheets/sheet94.xml"/><Relationship Id="rId148" Type="http://schemas.openxmlformats.org/officeDocument/2006/relationships/worksheet" Target="worksheets/sheet148.xml"/><Relationship Id="rId169" Type="http://schemas.openxmlformats.org/officeDocument/2006/relationships/worksheet" Target="worksheets/sheet169.xml"/><Relationship Id="rId4" Type="http://schemas.openxmlformats.org/officeDocument/2006/relationships/worksheet" Target="worksheets/sheet4.xml"/><Relationship Id="rId180" Type="http://schemas.openxmlformats.org/officeDocument/2006/relationships/worksheet" Target="worksheets/sheet180.xml"/><Relationship Id="rId215" Type="http://schemas.openxmlformats.org/officeDocument/2006/relationships/worksheet" Target="worksheets/sheet215.xml"/><Relationship Id="rId236" Type="http://schemas.openxmlformats.org/officeDocument/2006/relationships/worksheet" Target="worksheets/sheet236.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k.com/shadrininvest" TargetMode="External"/></Relationships>
</file>

<file path=xl/worksheets/_rels/sheet3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6"/>
  <sheetViews>
    <sheetView tabSelected="1" workbookViewId="0">
      <pane xSplit="2" ySplit="2" topLeftCell="C3" activePane="bottomRight" state="frozen"/>
      <selection pane="topRight" activeCell="C1" sqref="C1"/>
      <selection pane="bottomLeft" activeCell="A3" sqref="A3"/>
      <selection pane="bottomRight" activeCell="B16" sqref="B16"/>
    </sheetView>
  </sheetViews>
  <sheetFormatPr defaultRowHeight="15" x14ac:dyDescent="0.25"/>
  <cols>
    <col min="1" max="1" width="10.5703125" style="69" customWidth="1"/>
    <col min="2" max="2" width="42.28515625" customWidth="1"/>
    <col min="3" max="10" width="9.140625" style="23"/>
    <col min="11" max="12" width="9.7109375" style="23" customWidth="1"/>
    <col min="13" max="21" width="9.140625" style="23"/>
    <col min="22" max="22" width="14.42578125" style="25" customWidth="1"/>
    <col min="23" max="23" width="68.28515625" style="23" customWidth="1"/>
  </cols>
  <sheetData>
    <row r="1" spans="1:23" x14ac:dyDescent="0.25">
      <c r="A1" s="64" t="s">
        <v>219</v>
      </c>
    </row>
    <row r="2" spans="1:23" s="5" customFormat="1" ht="45" x14ac:dyDescent="0.25">
      <c r="A2" s="65" t="s">
        <v>0</v>
      </c>
      <c r="B2" s="1" t="s">
        <v>1</v>
      </c>
      <c r="C2" s="1">
        <v>2000</v>
      </c>
      <c r="D2" s="1">
        <v>2001</v>
      </c>
      <c r="E2" s="1">
        <v>2002</v>
      </c>
      <c r="F2" s="1">
        <v>2003</v>
      </c>
      <c r="G2" s="1">
        <v>2004</v>
      </c>
      <c r="H2" s="1">
        <v>2005</v>
      </c>
      <c r="I2" s="1">
        <v>2006</v>
      </c>
      <c r="J2" s="1">
        <v>2007</v>
      </c>
      <c r="K2" s="1">
        <v>2008</v>
      </c>
      <c r="L2" s="1">
        <v>2009</v>
      </c>
      <c r="M2" s="1">
        <v>2010</v>
      </c>
      <c r="N2" s="1">
        <v>2011</v>
      </c>
      <c r="O2" s="1">
        <v>2012</v>
      </c>
      <c r="P2" s="1">
        <v>2013</v>
      </c>
      <c r="Q2" s="1">
        <v>2014</v>
      </c>
      <c r="R2" s="1">
        <v>2015</v>
      </c>
      <c r="S2" s="1">
        <v>2016</v>
      </c>
      <c r="T2" s="1">
        <v>2017</v>
      </c>
      <c r="U2" s="1">
        <v>2018</v>
      </c>
      <c r="V2" s="1" t="s">
        <v>180</v>
      </c>
      <c r="W2" s="1" t="s">
        <v>181</v>
      </c>
    </row>
    <row r="3" spans="1:23" s="27" customFormat="1" ht="16.5" customHeight="1" x14ac:dyDescent="0.25">
      <c r="A3" s="66" t="s">
        <v>153</v>
      </c>
      <c r="B3" s="2" t="s">
        <v>154</v>
      </c>
      <c r="C3" s="26">
        <f>HLOOKUP(C$2,AVAZ!$A$1:$BV$2,2,FALSE)</f>
        <v>0</v>
      </c>
      <c r="D3" s="26">
        <f>HLOOKUP(D$2,AVAZ!$A$1:$BV$2,2,FALSE)</f>
        <v>0</v>
      </c>
      <c r="E3" s="26">
        <f>HLOOKUP(E$2,AVAZ!$A$1:$BV$2,2,FALSE)</f>
        <v>0</v>
      </c>
      <c r="F3" s="26">
        <f>HLOOKUP(F$2,AVAZ!$A$1:$BV$2,2,FALSE)</f>
        <v>0.05</v>
      </c>
      <c r="G3" s="26">
        <f>HLOOKUP(G$2,AVAZ!$A$1:$BV$2,2,FALSE)</f>
        <v>0.06</v>
      </c>
      <c r="H3" s="26">
        <f>HLOOKUP(H$2,AVAZ!$A$1:$BV$2,2,FALSE)</f>
        <v>0.23</v>
      </c>
      <c r="I3" s="26">
        <f>HLOOKUP(I$2,AVAZ!$A$1:$BV$2,2,FALSE)</f>
        <v>5.7000000000000002E-2</v>
      </c>
      <c r="J3" s="26">
        <f>HLOOKUP(J$2,AVAZ!$A$1:$BV$2,2,FALSE)</f>
        <v>0.10299999999999999</v>
      </c>
      <c r="K3" s="26">
        <f>HLOOKUP(K$2,AVAZ!$A$1:$BV$2,2,FALSE)</f>
        <v>0.28999999999999998</v>
      </c>
      <c r="L3" s="26">
        <f>HLOOKUP(L$2,AVAZ!$A$1:$BV$2,2,FALSE)</f>
        <v>0</v>
      </c>
      <c r="M3" s="26">
        <f>HLOOKUP(M$2,AVAZ!$A$1:$BV$2,2,FALSE)</f>
        <v>0</v>
      </c>
      <c r="N3" s="26">
        <f>HLOOKUP(N$2,AVAZ!$A$1:$BV$2,2,FALSE)</f>
        <v>0</v>
      </c>
      <c r="O3" s="26">
        <f>HLOOKUP(O$2,AVAZ!$A$1:$BV$2,2,FALSE)</f>
        <v>0</v>
      </c>
      <c r="P3" s="26">
        <f>HLOOKUP(P$2,AVAZ!$A$1:$BV$2,2,FALSE)</f>
        <v>0</v>
      </c>
      <c r="Q3" s="26">
        <f>HLOOKUP(Q$2,AVAZ!$A$1:$BV$2,2,FALSE)</f>
        <v>0</v>
      </c>
      <c r="R3" s="26">
        <f>HLOOKUP(R$2,AVAZ!$A$1:$BV$2,2,FALSE)</f>
        <v>0</v>
      </c>
      <c r="S3" s="26">
        <f>HLOOKUP(S$2,AVAZ!$A$1:$BV$2,2,FALSE)</f>
        <v>0</v>
      </c>
      <c r="T3" s="26">
        <f>HLOOKUP(T$2,AVAZ!$A$1:$BV$2,2,FALSE)</f>
        <v>0</v>
      </c>
      <c r="U3" s="34">
        <f>HLOOKUP(U$2,AVAZ!$A$1:$BV$2,2,FALSE)</f>
        <v>0</v>
      </c>
      <c r="V3" s="24">
        <v>0</v>
      </c>
      <c r="W3" s="4" t="s">
        <v>221</v>
      </c>
    </row>
    <row r="4" spans="1:23" s="27" customFormat="1" ht="16.5" customHeight="1" x14ac:dyDescent="0.25">
      <c r="A4" s="66" t="s">
        <v>155</v>
      </c>
      <c r="B4" s="2" t="s">
        <v>156</v>
      </c>
      <c r="C4" s="26">
        <f>HLOOKUP(C$2,AVAZP!$A$1:$BV$2,2,FALSE)</f>
        <v>0</v>
      </c>
      <c r="D4" s="26">
        <f>HLOOKUP(D$2,AVAZP!$A$1:$BV$2,2,FALSE)</f>
        <v>0</v>
      </c>
      <c r="E4" s="28">
        <f>HLOOKUP(E$2,AVAZP!$A$1:$BV$2,2,FALSE)</f>
        <v>0.47582999999999998</v>
      </c>
      <c r="F4" s="26">
        <f>HLOOKUP(F$2,AVAZP!$A$1:$BV$2,2,FALSE)</f>
        <v>0.17</v>
      </c>
      <c r="G4" s="26">
        <f>HLOOKUP(G$2,AVAZP!$A$1:$BV$2,2,FALSE)</f>
        <v>0.95</v>
      </c>
      <c r="H4" s="26">
        <f>HLOOKUP(H$2,AVAZP!$A$1:$BV$2,2,FALSE)</f>
        <v>0.23</v>
      </c>
      <c r="I4" s="26">
        <f>HLOOKUP(I$2,AVAZP!$A$1:$BV$2,2,FALSE)</f>
        <v>5.7000000000000002E-2</v>
      </c>
      <c r="J4" s="26">
        <f>HLOOKUP(J$2,AVAZP!$A$1:$BV$2,2,FALSE)</f>
        <v>0.10299999999999999</v>
      </c>
      <c r="K4" s="26">
        <f>HLOOKUP(K$2,AVAZP!$A$1:$BV$2,2,FALSE)</f>
        <v>0.28999999999999998</v>
      </c>
      <c r="L4" s="26">
        <f>HLOOKUP(L$2,AVAZP!$A$1:$BV$2,2,FALSE)</f>
        <v>0</v>
      </c>
      <c r="M4" s="26">
        <f>HLOOKUP(M$2,AVAZP!$A$1:$BV$2,2,FALSE)</f>
        <v>0</v>
      </c>
      <c r="N4" s="26">
        <f>HLOOKUP(N$2,AVAZP!$A$1:$BV$2,2,FALSE)</f>
        <v>0</v>
      </c>
      <c r="O4" s="26">
        <f>HLOOKUP(O$2,AVAZP!$A$1:$BV$2,2,FALSE)</f>
        <v>0</v>
      </c>
      <c r="P4" s="26">
        <f>HLOOKUP(P$2,AVAZP!$A$1:$BV$2,2,FALSE)</f>
        <v>0</v>
      </c>
      <c r="Q4" s="26">
        <f>HLOOKUP(Q$2,AVAZP!$A$1:$BV$2,2,FALSE)</f>
        <v>0</v>
      </c>
      <c r="R4" s="26">
        <f>HLOOKUP(R$2,AVAZP!$A$1:$BV$2,2,FALSE)</f>
        <v>0</v>
      </c>
      <c r="S4" s="26">
        <f>HLOOKUP(S$2,AVAZP!$A$1:$BV$2,2,FALSE)</f>
        <v>0</v>
      </c>
      <c r="T4" s="26">
        <f>HLOOKUP(T$2,AVAZP!$A$1:$BV$2,2,FALSE)</f>
        <v>0</v>
      </c>
      <c r="U4" s="34">
        <f>HLOOKUP(U$2,AVAZP!$A$1:$BV$2,2,FALSE)</f>
        <v>0</v>
      </c>
      <c r="V4" s="24">
        <v>0</v>
      </c>
      <c r="W4" s="4" t="s">
        <v>221</v>
      </c>
    </row>
    <row r="5" spans="1:23" s="27" customFormat="1" ht="16.5" customHeight="1" x14ac:dyDescent="0.25">
      <c r="A5" s="66" t="s">
        <v>12</v>
      </c>
      <c r="B5" s="2" t="s">
        <v>13</v>
      </c>
      <c r="C5" s="26" t="str">
        <f>HLOOKUP(C$2,AKRN!$A$1:$BV$2,2,FALSE)</f>
        <v>н.д.</v>
      </c>
      <c r="D5" s="26" t="str">
        <f>HLOOKUP(D$2,AKRN!$A$1:$BV$2,2,FALSE)</f>
        <v>н.д.</v>
      </c>
      <c r="E5" s="26" t="str">
        <f>HLOOKUP(E$2,AKRN!$A$1:$BV$2,2,FALSE)</f>
        <v>н.д.</v>
      </c>
      <c r="F5" s="26" t="str">
        <f>HLOOKUP(F$2,AKRN!$A$1:$BV$2,2,FALSE)</f>
        <v>н.д.</v>
      </c>
      <c r="G5" s="26" t="str">
        <f>HLOOKUP(G$2,AKRN!$A$1:$BV$2,2,FALSE)</f>
        <v>н.д.</v>
      </c>
      <c r="H5" s="28">
        <f>HLOOKUP(H$2,AKRN!$A$1:$BV$2,2,FALSE)</f>
        <v>27.586206896551722</v>
      </c>
      <c r="I5" s="28">
        <f>HLOOKUP(I$2,AKRN!$A$1:$BV$2,2,FALSE)</f>
        <v>22</v>
      </c>
      <c r="J5" s="28">
        <f>HLOOKUP(J$2,AKRN!$A$1:$BV$2,2,FALSE)</f>
        <v>38</v>
      </c>
      <c r="K5" s="28">
        <f>HLOOKUP(K$2,AKRN!$A$1:$BV$2,2,FALSE)</f>
        <v>120</v>
      </c>
      <c r="L5" s="28">
        <f>HLOOKUP(L$2,AKRN!$A$1:$BV$2,2,FALSE)</f>
        <v>0</v>
      </c>
      <c r="M5" s="28">
        <f>HLOOKUP(M$2,AKRN!$A$1:$BV$2,2,FALSE)</f>
        <v>25</v>
      </c>
      <c r="N5" s="28">
        <f>HLOOKUP(N$2,AKRN!$A$1:$BV$2,2,FALSE)</f>
        <v>169</v>
      </c>
      <c r="O5" s="28">
        <f>HLOOKUP(O$2,AKRN!$A$1:$BV$2,2,FALSE)</f>
        <v>46</v>
      </c>
      <c r="P5" s="28">
        <f>HLOOKUP(P$2,AKRN!$A$1:$BV$2,2,FALSE)</f>
        <v>64</v>
      </c>
      <c r="Q5" s="28">
        <f>HLOOKUP(Q$2,AKRN!$A$1:$BV$2,2,FALSE)</f>
        <v>152</v>
      </c>
      <c r="R5" s="28">
        <f>HLOOKUP(R$2,AKRN!$A$1:$BV$2,2,FALSE)</f>
        <v>139</v>
      </c>
      <c r="S5" s="28">
        <f>HLOOKUP(S$2,AKRN!$A$1:$BV$2,2,FALSE)</f>
        <v>335</v>
      </c>
      <c r="T5" s="28">
        <f>HLOOKUP(T$2,AKRN!$A$1:$BV$2,2,FALSE)</f>
        <v>330</v>
      </c>
      <c r="U5" s="29">
        <f>HLOOKUP(U$2,AKRN!$A$1:$BV$2,2,FALSE)</f>
        <v>337</v>
      </c>
      <c r="V5" s="24">
        <v>1</v>
      </c>
      <c r="W5" s="4" t="s">
        <v>227</v>
      </c>
    </row>
    <row r="6" spans="1:23" s="27" customFormat="1" ht="43.5" customHeight="1" x14ac:dyDescent="0.25">
      <c r="A6" s="67" t="s">
        <v>76</v>
      </c>
      <c r="B6" s="42" t="s">
        <v>77</v>
      </c>
      <c r="C6" s="26" t="str">
        <f>HLOOKUP(C$2,ALRS!$A$1:$BV$2,2,FALSE)</f>
        <v>н.д.</v>
      </c>
      <c r="D6" s="26" t="str">
        <f>HLOOKUP(D$2,ALRS!$A$1:$BV$2,2,FALSE)</f>
        <v>н.д.</v>
      </c>
      <c r="E6" s="26" t="str">
        <f>HLOOKUP(E$2,ALRS!$A$1:$BV$2,2,FALSE)</f>
        <v>н.д.</v>
      </c>
      <c r="F6" s="26" t="str">
        <f>HLOOKUP(F$2,ALRS!$A$1:$BV$2,2,FALSE)</f>
        <v>н.д.</v>
      </c>
      <c r="G6" s="30">
        <f>HLOOKUP(G$2,ALRS!$A$1:$BV$2,2,FALSE)</f>
        <v>0.22222222222222221</v>
      </c>
      <c r="H6" s="30">
        <f>HLOOKUP(H$2,ALRS!$A$1:$BV$2,2,FALSE)</f>
        <v>0.33333333333333331</v>
      </c>
      <c r="I6" s="30">
        <f>HLOOKUP(I$2,ALRS!$A$1:$BV$2,2,FALSE)</f>
        <v>0.36333333333333334</v>
      </c>
      <c r="J6" s="26">
        <f>HLOOKUP(J$2,ALRS!$A$1:$BV$2,2,FALSE)</f>
        <v>0.41439999999999999</v>
      </c>
      <c r="K6" s="26">
        <f>HLOOKUP(K$2,ALRS!$A$1:$BV$2,2,FALSE)</f>
        <v>0.41439999999999999</v>
      </c>
      <c r="L6" s="26">
        <f>HLOOKUP(L$2,ALRS!$A$1:$BV$2,2,FALSE)</f>
        <v>0</v>
      </c>
      <c r="M6" s="31">
        <f>HLOOKUP(M$2,ALRS!$A$1:$BV$2,2,FALSE)</f>
        <v>3.39E-2</v>
      </c>
      <c r="N6" s="31">
        <f>HLOOKUP(N$2,ALRS!$A$1:$BV$2,2,FALSE)</f>
        <v>0.2487</v>
      </c>
      <c r="O6" s="32">
        <f>HLOOKUP(O$2,ALRS!$A$1:$BV$2,2,FALSE)</f>
        <v>1.01</v>
      </c>
      <c r="P6" s="32">
        <f>HLOOKUP(P$2,ALRS!$A$1:$BV$2,2,FALSE)</f>
        <v>1.1100000000000001</v>
      </c>
      <c r="Q6" s="32">
        <f>HLOOKUP(Q$2,ALRS!$A$1:$BV$2,2,FALSE)</f>
        <v>1.47</v>
      </c>
      <c r="R6" s="33">
        <f>HLOOKUP(R$2,ALRS!$A$1:$BV$2,2,FALSE)</f>
        <v>1.47</v>
      </c>
      <c r="S6" s="32">
        <f>HLOOKUP(S$2,ALRS!$A$1:$BV$2,2,FALSE)</f>
        <v>2.09</v>
      </c>
      <c r="T6" s="32">
        <f>HLOOKUP(T$2,ALRS!$A$1:$BV$2,2,FALSE)</f>
        <v>8.93</v>
      </c>
      <c r="U6" s="32">
        <f>HLOOKUP(U$2,ALRS!$A$1:$BV$2,2,FALSE)</f>
        <v>11.17</v>
      </c>
      <c r="V6" s="24">
        <v>7</v>
      </c>
      <c r="W6" s="4" t="s">
        <v>226</v>
      </c>
    </row>
    <row r="7" spans="1:23" s="27" customFormat="1" ht="16.5" customHeight="1" x14ac:dyDescent="0.25">
      <c r="A7" s="66" t="s">
        <v>18</v>
      </c>
      <c r="B7" s="2" t="s">
        <v>19</v>
      </c>
      <c r="C7" s="26">
        <f>HLOOKUP(C$2,ALNU!$A$1:$BV$2,2,FALSE)</f>
        <v>0</v>
      </c>
      <c r="D7" s="26">
        <f>HLOOKUP(D$2,ALNU!$A$1:$BV$2,2,FALSE)</f>
        <v>0</v>
      </c>
      <c r="E7" s="26">
        <f>HLOOKUP(E$2,ALNU!$A$1:$BV$2,2,FALSE)</f>
        <v>0</v>
      </c>
      <c r="F7" s="26">
        <f>HLOOKUP(F$2,ALNU!$A$1:$BV$2,2,FALSE)</f>
        <v>0</v>
      </c>
      <c r="G7" s="26">
        <f>HLOOKUP(G$2,ALNU!$A$1:$BV$2,2,FALSE)</f>
        <v>0</v>
      </c>
      <c r="H7" s="26">
        <f>HLOOKUP(H$2,ALNU!$A$1:$BV$2,2,FALSE)</f>
        <v>0</v>
      </c>
      <c r="I7" s="26">
        <f>HLOOKUP(I$2,ALNU!$A$1:$BV$2,2,FALSE)</f>
        <v>0</v>
      </c>
      <c r="J7" s="26">
        <f>HLOOKUP(J$2,ALNU!$A$1:$BV$2,2,FALSE)</f>
        <v>3125</v>
      </c>
      <c r="K7" s="26">
        <f>HLOOKUP(K$2,ALNU!$A$1:$BV$2,2,FALSE)</f>
        <v>2500</v>
      </c>
      <c r="L7" s="26">
        <f>HLOOKUP(L$2,ALNU!$A$1:$BV$2,2,FALSE)</f>
        <v>1375</v>
      </c>
      <c r="M7" s="26">
        <f>HLOOKUP(M$2,ALNU!$A$1:$BV$2,2,FALSE)</f>
        <v>2337.5</v>
      </c>
      <c r="N7" s="26">
        <f>HLOOKUP(N$2,ALNU!$A$1:$BV$2,2,FALSE)</f>
        <v>6562.5</v>
      </c>
      <c r="O7" s="26">
        <f>HLOOKUP(O$2,ALNU!$A$1:$BV$2,2,FALSE)</f>
        <v>7687.5</v>
      </c>
      <c r="P7" s="26">
        <f>HLOOKUP(P$2,ALNU!$A$1:$BV$2,2,FALSE)</f>
        <v>9075</v>
      </c>
      <c r="Q7" s="26">
        <f>HLOOKUP(Q$2,ALNU!$A$1:$BV$2,2,FALSE)</f>
        <v>6725</v>
      </c>
      <c r="R7" s="26">
        <f>HLOOKUP(R$2,ALNU!$A$1:$BV$2,2,FALSE)</f>
        <v>15781.25</v>
      </c>
      <c r="S7" s="26">
        <f>HLOOKUP(S$2,ALNU!$A$1:$BV$2,2,FALSE)</f>
        <v>21935</v>
      </c>
      <c r="T7" s="26">
        <f>HLOOKUP(T$2,ALNU!$A$1:$BV$2,2,FALSE)</f>
        <v>16883.75</v>
      </c>
      <c r="U7" s="34">
        <f>HLOOKUP(U$2,ALNU!$A$1:$BV$2,2,FALSE)</f>
        <v>0</v>
      </c>
      <c r="V7" s="24">
        <v>0</v>
      </c>
      <c r="W7" s="4" t="s">
        <v>221</v>
      </c>
    </row>
    <row r="8" spans="1:23" s="27" customFormat="1" ht="16.5" customHeight="1" x14ac:dyDescent="0.25">
      <c r="A8" s="66" t="s">
        <v>28</v>
      </c>
      <c r="B8" s="2" t="s">
        <v>29</v>
      </c>
      <c r="C8" s="26" t="str">
        <f>HLOOKUP(C$2,AFKS!$A$1:$BV$2,2,FALSE)</f>
        <v>н.д.</v>
      </c>
      <c r="D8" s="26" t="str">
        <f>HLOOKUP(D$2,AFKS!$A$1:$BV$2,2,FALSE)</f>
        <v>н.д.</v>
      </c>
      <c r="E8" s="26" t="str">
        <f>HLOOKUP(E$2,AFKS!$A$1:$BV$2,2,FALSE)</f>
        <v>н.д.</v>
      </c>
      <c r="F8" s="26" t="str">
        <f>HLOOKUP(F$2,AFKS!$A$1:$BV$2,2,FALSE)</f>
        <v>н.д.</v>
      </c>
      <c r="G8" s="26">
        <f>HLOOKUP(G$2,AFKS!$A$1:$BV$2,2,FALSE)</f>
        <v>1.8499999999999999E-2</v>
      </c>
      <c r="H8" s="26">
        <f>HLOOKUP(H$2,AFKS!$A$1:$BV$2,2,FALSE)</f>
        <v>2.5999999999999999E-2</v>
      </c>
      <c r="I8" s="26">
        <f>HLOOKUP(I$2,AFKS!$A$1:$BV$2,2,FALSE)</f>
        <v>2.8000000000000001E-2</v>
      </c>
      <c r="J8" s="26">
        <f>HLOOKUP(J$2,AFKS!$A$1:$BV$2,2,FALSE)</f>
        <v>4.8000000000000001E-2</v>
      </c>
      <c r="K8" s="26">
        <f>HLOOKUP(K$2,AFKS!$A$1:$BV$2,2,FALSE)</f>
        <v>0.25</v>
      </c>
      <c r="L8" s="26">
        <f>HLOOKUP(L$2,AFKS!$A$1:$BV$2,2,FALSE)</f>
        <v>0</v>
      </c>
      <c r="M8" s="26">
        <f>HLOOKUP(M$2,AFKS!$A$1:$BV$2,2,FALSE)</f>
        <v>5.5E-2</v>
      </c>
      <c r="N8" s="26">
        <f>HLOOKUP(N$2,AFKS!$A$1:$BV$2,2,FALSE)</f>
        <v>0.26</v>
      </c>
      <c r="O8" s="26">
        <f>HLOOKUP(O$2,AFKS!$A$1:$BV$2,2,FALSE)</f>
        <v>0.28000000000000003</v>
      </c>
      <c r="P8" s="26">
        <f>HLOOKUP(P$2,AFKS!$A$1:$BV$2,2,FALSE)</f>
        <v>0.96</v>
      </c>
      <c r="Q8" s="26">
        <f>HLOOKUP(Q$2,AFKS!$A$1:$BV$2,2,FALSE)</f>
        <v>2.06</v>
      </c>
      <c r="R8" s="26">
        <f>HLOOKUP(R$2,AFKS!$A$1:$BV$2,2,FALSE)</f>
        <v>0.47</v>
      </c>
      <c r="S8" s="26">
        <f>HLOOKUP(S$2,AFKS!$A$1:$BV$2,2,FALSE)</f>
        <v>1.05</v>
      </c>
      <c r="T8" s="26">
        <f>HLOOKUP(T$2,AFKS!$A$1:$BV$2,2,FALSE)</f>
        <v>1.4900000000000002</v>
      </c>
      <c r="U8" s="34">
        <f>HLOOKUP(U$2,AFKS!$A$1:$BV$2,2,FALSE)</f>
        <v>0.11</v>
      </c>
      <c r="V8" s="24">
        <v>0</v>
      </c>
      <c r="W8" s="4" t="s">
        <v>222</v>
      </c>
    </row>
    <row r="9" spans="1:23" s="27" customFormat="1" ht="16.5" customHeight="1" x14ac:dyDescent="0.25">
      <c r="A9" s="66" t="s">
        <v>40</v>
      </c>
      <c r="B9" s="2" t="s">
        <v>41</v>
      </c>
      <c r="C9" s="26" t="str">
        <f>HLOOKUP(C$2,AFLT!$A$1:$BV$2,2,FALSE)</f>
        <v>н.д.</v>
      </c>
      <c r="D9" s="26">
        <f>HLOOKUP(D$2,AFLT!$A$1:$BV$2,2,FALSE)</f>
        <v>0.03</v>
      </c>
      <c r="E9" s="26">
        <f>HLOOKUP(E$2,AFLT!$A$1:$BV$2,2,FALSE)</f>
        <v>0.06</v>
      </c>
      <c r="F9" s="26">
        <f>HLOOKUP(F$2,AFLT!$A$1:$BV$2,2,FALSE)</f>
        <v>0.28999999999999998</v>
      </c>
      <c r="G9" s="26">
        <f>HLOOKUP(G$2,AFLT!$A$1:$BV$2,2,FALSE)</f>
        <v>0.43690000000000001</v>
      </c>
      <c r="H9" s="26">
        <f>HLOOKUP(H$2,AFLT!$A$1:$BV$2,2,FALSE)</f>
        <v>0.7</v>
      </c>
      <c r="I9" s="26">
        <f>HLOOKUP(I$2,AFLT!$A$1:$BV$2,2,FALSE)</f>
        <v>0.82020000000000004</v>
      </c>
      <c r="J9" s="26">
        <f>HLOOKUP(J$2,AFLT!$A$1:$BV$2,2,FALSE)</f>
        <v>1.2869999999999999</v>
      </c>
      <c r="K9" s="26">
        <f>HLOOKUP(K$2,AFLT!$A$1:$BV$2,2,FALSE)</f>
        <v>1.367</v>
      </c>
      <c r="L9" s="26">
        <f>HLOOKUP(L$2,AFLT!$A$1:$BV$2,2,FALSE)</f>
        <v>0.18179999999999999</v>
      </c>
      <c r="M9" s="26">
        <f>HLOOKUP(M$2,AFLT!$A$1:$BV$2,2,FALSE)</f>
        <v>0.34970000000000001</v>
      </c>
      <c r="N9" s="26">
        <f>HLOOKUP(N$2,AFLT!$A$1:$BV$2,2,FALSE)</f>
        <v>1.0851</v>
      </c>
      <c r="O9" s="26">
        <f>HLOOKUP(O$2,AFLT!$A$1:$BV$2,2,FALSE)</f>
        <v>1.8081</v>
      </c>
      <c r="P9" s="26">
        <f>HLOOKUP(P$2,AFLT!$A$1:$BV$2,2,FALSE)</f>
        <v>1.1636</v>
      </c>
      <c r="Q9" s="26">
        <f>HLOOKUP(Q$2,AFLT!$A$1:$BV$2,2,FALSE)</f>
        <v>2.4984000000000002</v>
      </c>
      <c r="R9" s="26">
        <f>HLOOKUP(R$2,AFLT!$A$1:$BV$2,2,FALSE)</f>
        <v>0</v>
      </c>
      <c r="S9" s="26">
        <f>HLOOKUP(S$2,AFLT!$A$1:$BV$2,2,FALSE)</f>
        <v>0</v>
      </c>
      <c r="T9" s="26">
        <f>HLOOKUP(T$2,AFLT!$A$1:$BV$2,2,FALSE)</f>
        <v>17.479500000000002</v>
      </c>
      <c r="U9" s="34">
        <f>HLOOKUP(U$2,AFLT!$A$1:$BV$2,2,FALSE)</f>
        <v>12.805300000000001</v>
      </c>
      <c r="V9" s="24">
        <v>0</v>
      </c>
      <c r="W9" s="4" t="s">
        <v>223</v>
      </c>
    </row>
    <row r="10" spans="1:23" s="27" customFormat="1" ht="16.5" customHeight="1" x14ac:dyDescent="0.25">
      <c r="A10" s="66" t="s">
        <v>140</v>
      </c>
      <c r="B10" s="2" t="s">
        <v>141</v>
      </c>
      <c r="C10" s="26" t="str">
        <f>HLOOKUP(C$2,VZRZ!$A$1:$BV$2,2,FALSE)</f>
        <v>н.д.</v>
      </c>
      <c r="D10" s="26" t="str">
        <f>HLOOKUP(D$2,VZRZ!$A$1:$BV$2,2,FALSE)</f>
        <v>н.д.</v>
      </c>
      <c r="E10" s="26" t="str">
        <f>HLOOKUP(E$2,VZRZ!$A$1:$BV$2,2,FALSE)</f>
        <v>н.д.</v>
      </c>
      <c r="F10" s="26" t="str">
        <f>HLOOKUP(F$2,VZRZ!$A$1:$BV$2,2,FALSE)</f>
        <v>н.д.</v>
      </c>
      <c r="G10" s="26">
        <f>HLOOKUP(G$2,VZRZ!$A$1:$BV$2,2,FALSE)</f>
        <v>0.49669999999999997</v>
      </c>
      <c r="H10" s="26">
        <f>HLOOKUP(H$2,VZRZ!$A$1:$BV$2,2,FALSE)</f>
        <v>0.49669999999999997</v>
      </c>
      <c r="I10" s="26">
        <f>HLOOKUP(I$2,VZRZ!$A$1:$BV$2,2,FALSE)</f>
        <v>0.49669999999999997</v>
      </c>
      <c r="J10" s="26">
        <f>HLOOKUP(J$2,VZRZ!$A$1:$BV$2,2,FALSE)</f>
        <v>0.5</v>
      </c>
      <c r="K10" s="26">
        <f>HLOOKUP(K$2,VZRZ!$A$1:$BV$2,2,FALSE)</f>
        <v>0.5</v>
      </c>
      <c r="L10" s="26">
        <f>HLOOKUP(L$2,VZRZ!$A$1:$BV$2,2,FALSE)</f>
        <v>0.5</v>
      </c>
      <c r="M10" s="26">
        <f>HLOOKUP(M$2,VZRZ!$A$1:$BV$2,2,FALSE)</f>
        <v>0.5</v>
      </c>
      <c r="N10" s="26">
        <f>HLOOKUP(N$2,VZRZ!$A$1:$BV$2,2,FALSE)</f>
        <v>0.5</v>
      </c>
      <c r="O10" s="26">
        <f>HLOOKUP(O$2,VZRZ!$A$1:$BV$2,2,FALSE)</f>
        <v>0.5</v>
      </c>
      <c r="P10" s="26">
        <f>HLOOKUP(P$2,VZRZ!$A$1:$BV$2,2,FALSE)</f>
        <v>0.5</v>
      </c>
      <c r="Q10" s="26">
        <f>HLOOKUP(Q$2,VZRZ!$A$1:$BV$2,2,FALSE)</f>
        <v>0.5</v>
      </c>
      <c r="R10" s="26">
        <f>HLOOKUP(R$2,VZRZ!$A$1:$BV$2,2,FALSE)</f>
        <v>0.5</v>
      </c>
      <c r="S10" s="26">
        <f>HLOOKUP(S$2,VZRZ!$A$1:$BV$2,2,FALSE)</f>
        <v>0</v>
      </c>
      <c r="T10" s="26">
        <f>HLOOKUP(T$2,VZRZ!$A$1:$BV$2,2,FALSE)</f>
        <v>7.7</v>
      </c>
      <c r="U10" s="34">
        <f>HLOOKUP(U$2,VZRZ!$A$1:$BV$2,2,FALSE)</f>
        <v>0.5</v>
      </c>
      <c r="V10" s="24">
        <v>0</v>
      </c>
      <c r="W10" s="4" t="s">
        <v>224</v>
      </c>
    </row>
    <row r="11" spans="1:23" s="27" customFormat="1" ht="16.5" customHeight="1" x14ac:dyDescent="0.25">
      <c r="A11" s="66" t="s">
        <v>54</v>
      </c>
      <c r="B11" s="2" t="s">
        <v>55</v>
      </c>
      <c r="C11" s="26" t="str">
        <f>HLOOKUP(C$2,VZRZP!$A$1:$BV$2,2,FALSE)</f>
        <v>н.д.</v>
      </c>
      <c r="D11" s="26" t="str">
        <f>HLOOKUP(D$2,VZRZP!$A$1:$BV$2,2,FALSE)</f>
        <v>н.д.</v>
      </c>
      <c r="E11" s="26" t="str">
        <f>HLOOKUP(E$2,VZRZP!$A$1:$BV$2,2,FALSE)</f>
        <v>н.д.</v>
      </c>
      <c r="F11" s="26" t="str">
        <f>HLOOKUP(F$2,VZRZP!$A$1:$BV$2,2,FALSE)</f>
        <v>н.д.</v>
      </c>
      <c r="G11" s="26">
        <f>HLOOKUP(G$2,VZRZP!$A$1:$BV$2,2,FALSE)</f>
        <v>2</v>
      </c>
      <c r="H11" s="26">
        <f>HLOOKUP(H$2,VZRZP!$A$1:$BV$2,2,FALSE)</f>
        <v>2</v>
      </c>
      <c r="I11" s="26">
        <f>HLOOKUP(I$2,VZRZP!$A$1:$BV$2,2,FALSE)</f>
        <v>2</v>
      </c>
      <c r="J11" s="26">
        <f>HLOOKUP(J$2,VZRZP!$A$1:$BV$2,2,FALSE)</f>
        <v>2</v>
      </c>
      <c r="K11" s="26">
        <f>HLOOKUP(K$2,VZRZP!$A$1:$BV$2,2,FALSE)</f>
        <v>2</v>
      </c>
      <c r="L11" s="26">
        <f>HLOOKUP(L$2,VZRZP!$A$1:$BV$2,2,FALSE)</f>
        <v>2</v>
      </c>
      <c r="M11" s="26">
        <f>HLOOKUP(M$2,VZRZP!$A$1:$BV$2,2,FALSE)</f>
        <v>2</v>
      </c>
      <c r="N11" s="26">
        <f>HLOOKUP(N$2,VZRZP!$A$1:$BV$2,2,FALSE)</f>
        <v>2</v>
      </c>
      <c r="O11" s="26">
        <f>HLOOKUP(O$2,VZRZP!$A$1:$BV$2,2,FALSE)</f>
        <v>2</v>
      </c>
      <c r="P11" s="26">
        <f>HLOOKUP(P$2,VZRZP!$A$1:$BV$2,2,FALSE)</f>
        <v>2</v>
      </c>
      <c r="Q11" s="26">
        <f>HLOOKUP(Q$2,VZRZP!$A$1:$BV$2,2,FALSE)</f>
        <v>2</v>
      </c>
      <c r="R11" s="26">
        <f>HLOOKUP(R$2,VZRZP!$A$1:$BV$2,2,FALSE)</f>
        <v>2</v>
      </c>
      <c r="S11" s="26">
        <f>HLOOKUP(S$2,VZRZP!$A$1:$BV$2,2,FALSE)</f>
        <v>0</v>
      </c>
      <c r="T11" s="26">
        <f>HLOOKUP(T$2,VZRZP!$A$1:$BV$2,2,FALSE)</f>
        <v>7.7</v>
      </c>
      <c r="U11" s="34">
        <f>HLOOKUP(U$2,VZRZP!$A$1:$BV$2,2,FALSE)</f>
        <v>2</v>
      </c>
      <c r="V11" s="24">
        <v>0</v>
      </c>
      <c r="W11" s="4" t="s">
        <v>224</v>
      </c>
    </row>
    <row r="12" spans="1:23" s="27" customFormat="1" ht="16.5" customHeight="1" x14ac:dyDescent="0.25">
      <c r="A12" s="66" t="s">
        <v>139</v>
      </c>
      <c r="B12" s="2" t="s">
        <v>191</v>
      </c>
      <c r="C12" s="26" t="str">
        <f>HLOOKUP(C$2,BSPB!$A$1:$BV$2,2,FALSE)</f>
        <v>н.д.</v>
      </c>
      <c r="D12" s="26" t="str">
        <f>HLOOKUP(D$2,BSPB!$A$1:$BV$2,2,FALSE)</f>
        <v>н.д.</v>
      </c>
      <c r="E12" s="26" t="str">
        <f>HLOOKUP(E$2,BSPB!$A$1:$BV$2,2,FALSE)</f>
        <v>н.д.</v>
      </c>
      <c r="F12" s="26" t="str">
        <f>HLOOKUP(F$2,BSPB!$A$1:$BV$2,2,FALSE)</f>
        <v>н.д.</v>
      </c>
      <c r="G12" s="26" t="str">
        <f>HLOOKUP(G$2,BSPB!$A$1:$BV$2,2,FALSE)</f>
        <v>н.д.</v>
      </c>
      <c r="H12" s="26" t="str">
        <f>HLOOKUP(H$2,BSPB!$A$1:$BV$2,2,FALSE)</f>
        <v>н.д.</v>
      </c>
      <c r="I12" s="26" t="str">
        <f>HLOOKUP(I$2,BSPB!$A$1:$BV$2,2,FALSE)</f>
        <v>н.д.</v>
      </c>
      <c r="J12" s="26" t="str">
        <f>HLOOKUP(J$2,BSPB!$A$1:$BV$2,2,FALSE)</f>
        <v>н.д.</v>
      </c>
      <c r="K12" s="26">
        <f>HLOOKUP(K$2,BSPB!$A$1:$BV$2,2,FALSE)</f>
        <v>0.14000000000000001</v>
      </c>
      <c r="L12" s="26">
        <f>HLOOKUP(L$2,BSPB!$A$1:$BV$2,2,FALSE)</f>
        <v>0.11</v>
      </c>
      <c r="M12" s="26">
        <f>HLOOKUP(M$2,BSPB!$A$1:$BV$2,2,FALSE)</f>
        <v>0.11</v>
      </c>
      <c r="N12" s="26">
        <f>HLOOKUP(N$2,BSPB!$A$1:$BV$2,2,FALSE)</f>
        <v>0.11</v>
      </c>
      <c r="O12" s="26">
        <f>HLOOKUP(O$2,BSPB!$A$1:$BV$2,2,FALSE)</f>
        <v>0.11</v>
      </c>
      <c r="P12" s="26">
        <f>HLOOKUP(P$2,BSPB!$A$1:$BV$2,2,FALSE)</f>
        <v>0.11</v>
      </c>
      <c r="Q12" s="26">
        <f>HLOOKUP(Q$2,BSPB!$A$1:$BV$2,2,FALSE)</f>
        <v>0.11</v>
      </c>
      <c r="R12" s="26">
        <f>HLOOKUP(R$2,BSPB!$A$1:$BV$2,2,FALSE)</f>
        <v>2.02</v>
      </c>
      <c r="S12" s="26">
        <f>HLOOKUP(S$2,BSPB!$A$1:$BV$2,2,FALSE)</f>
        <v>1.05</v>
      </c>
      <c r="T12" s="26">
        <f>HLOOKUP(T$2,BSPB!$A$1:$BV$2,2,FALSE)</f>
        <v>1.05</v>
      </c>
      <c r="U12" s="32">
        <f>HLOOKUP(U$2,BSPB!$A$1:$BV$2,2,FALSE)</f>
        <v>1.62</v>
      </c>
      <c r="V12" s="24">
        <v>1</v>
      </c>
      <c r="W12" s="4" t="s">
        <v>225</v>
      </c>
    </row>
    <row r="13" spans="1:23" s="27" customFormat="1" ht="16.5" customHeight="1" x14ac:dyDescent="0.25">
      <c r="A13" s="66" t="s">
        <v>4</v>
      </c>
      <c r="B13" s="2" t="s">
        <v>5</v>
      </c>
      <c r="C13" s="26">
        <f>HLOOKUP(C$2,BANE!$A$1:$BV$2,2,FALSE)</f>
        <v>0.08</v>
      </c>
      <c r="D13" s="26">
        <f>HLOOKUP(D$2,BANE!$A$1:$BV$2,2,FALSE)</f>
        <v>0.17</v>
      </c>
      <c r="E13" s="26">
        <f>HLOOKUP(E$2,BANE!$A$1:$BV$2,2,FALSE)</f>
        <v>0.17</v>
      </c>
      <c r="F13" s="26">
        <f>HLOOKUP(F$2,BANE!$A$1:$BV$2,2,FALSE)</f>
        <v>0.2</v>
      </c>
      <c r="G13" s="26">
        <f>HLOOKUP(G$2,BANE!$A$1:$BV$2,2,FALSE)</f>
        <v>0.22</v>
      </c>
      <c r="H13" s="26">
        <f>HLOOKUP(H$2,BANE!$A$1:$BV$2,2,FALSE)</f>
        <v>0.25</v>
      </c>
      <c r="I13" s="26">
        <f>HLOOKUP(I$2,BANE!$A$1:$BV$2,2,FALSE)</f>
        <v>26.94</v>
      </c>
      <c r="J13" s="26">
        <f>HLOOKUP(J$2,BANE!$A$1:$BV$2,2,FALSE)</f>
        <v>16.309999999999999</v>
      </c>
      <c r="K13" s="26">
        <f>HLOOKUP(K$2,BANE!$A$1:$BV$2,2,FALSE)</f>
        <v>34.18</v>
      </c>
      <c r="L13" s="26">
        <f>HLOOKUP(L$2,BANE!$A$1:$BV$2,2,FALSE)</f>
        <v>14.64</v>
      </c>
      <c r="M13" s="26">
        <f>HLOOKUP(M$2,BANE!$A$1:$BV$2,2,FALSE)</f>
        <v>214.15</v>
      </c>
      <c r="N13" s="26">
        <f>HLOOKUP(N$2,BANE!$A$1:$BV$2,2,FALSE)</f>
        <v>131.27000000000001</v>
      </c>
      <c r="O13" s="26">
        <f>HLOOKUP(O$2,BANE!$A$1:$BV$2,2,FALSE)</f>
        <v>99</v>
      </c>
      <c r="P13" s="26">
        <f>HLOOKUP(P$2,BANE!$A$1:$BV$2,2,FALSE)</f>
        <v>223</v>
      </c>
      <c r="Q13" s="26">
        <f>HLOOKUP(Q$2,BANE!$A$1:$BV$2,2,FALSE)</f>
        <v>211</v>
      </c>
      <c r="R13" s="26">
        <f>HLOOKUP(R$2,BANE!$A$1:$BV$2,2,FALSE)</f>
        <v>113</v>
      </c>
      <c r="S13" s="26">
        <f>HLOOKUP(S$2,BANE!$A$1:$BV$2,2,FALSE)</f>
        <v>164</v>
      </c>
      <c r="T13" s="26">
        <f>HLOOKUP(T$2,BANE!$A$1:$BV$2,2,FALSE)</f>
        <v>148.31</v>
      </c>
      <c r="U13" s="34">
        <f>HLOOKUP(U$2,BANE!$A$1:$BV$2,2,FALSE)</f>
        <v>158.94999999999999</v>
      </c>
      <c r="V13" s="24">
        <v>0</v>
      </c>
      <c r="W13" s="4" t="s">
        <v>224</v>
      </c>
    </row>
    <row r="14" spans="1:23" s="27" customFormat="1" ht="16.5" customHeight="1" x14ac:dyDescent="0.25">
      <c r="A14" s="66" t="s">
        <v>2</v>
      </c>
      <c r="B14" s="2" t="s">
        <v>3</v>
      </c>
      <c r="C14" s="26">
        <f>HLOOKUP(C$2,BANEP!$A$1:$BV$2,2,FALSE)</f>
        <v>1</v>
      </c>
      <c r="D14" s="26">
        <f>HLOOKUP(D$2,BANEP!$A$1:$BV$2,2,FALSE)</f>
        <v>1</v>
      </c>
      <c r="E14" s="26">
        <f>HLOOKUP(E$2,BANEP!$A$1:$BV$2,2,FALSE)</f>
        <v>1</v>
      </c>
      <c r="F14" s="26">
        <f>HLOOKUP(F$2,BANEP!$A$1:$BV$2,2,FALSE)</f>
        <v>1</v>
      </c>
      <c r="G14" s="26">
        <f>HLOOKUP(G$2,BANEP!$A$1:$BV$2,2,FALSE)</f>
        <v>1</v>
      </c>
      <c r="H14" s="26">
        <f>HLOOKUP(H$2,BANEP!$A$1:$BV$2,2,FALSE)</f>
        <v>1.25</v>
      </c>
      <c r="I14" s="26">
        <f>HLOOKUP(I$2,BANEP!$A$1:$BV$2,2,FALSE)</f>
        <v>31.47</v>
      </c>
      <c r="J14" s="26">
        <f>HLOOKUP(J$2,BANEP!$A$1:$BV$2,2,FALSE)</f>
        <v>16.309999999999999</v>
      </c>
      <c r="K14" s="26">
        <f>HLOOKUP(K$2,BANEP!$A$1:$BV$2,2,FALSE)</f>
        <v>34.18</v>
      </c>
      <c r="L14" s="26">
        <f>HLOOKUP(L$2,BANEP!$A$1:$BV$2,2,FALSE)</f>
        <v>14.64</v>
      </c>
      <c r="M14" s="26">
        <f>HLOOKUP(M$2,BANEP!$A$1:$BV$2,2,FALSE)</f>
        <v>214.15</v>
      </c>
      <c r="N14" s="26">
        <f>HLOOKUP(N$2,BANEP!$A$1:$BV$2,2,FALSE)</f>
        <v>131.27000000000001</v>
      </c>
      <c r="O14" s="26">
        <f>HLOOKUP(O$2,BANEP!$A$1:$BV$2,2,FALSE)</f>
        <v>99</v>
      </c>
      <c r="P14" s="26">
        <f>HLOOKUP(P$2,BANEP!$A$1:$BV$2,2,FALSE)</f>
        <v>223</v>
      </c>
      <c r="Q14" s="26">
        <f>HLOOKUP(Q$2,BANEP!$A$1:$BV$2,2,FALSE)</f>
        <v>211</v>
      </c>
      <c r="R14" s="26">
        <f>HLOOKUP(R$2,BANEP!$A$1:$BV$2,2,FALSE)</f>
        <v>113</v>
      </c>
      <c r="S14" s="26">
        <f>HLOOKUP(S$2,BANEP!$A$1:$BV$2,2,FALSE)</f>
        <v>164</v>
      </c>
      <c r="T14" s="26">
        <f>HLOOKUP(T$2,BANEP!$A$1:$BV$2,2,FALSE)</f>
        <v>148.41</v>
      </c>
      <c r="U14" s="34">
        <f>HLOOKUP(U$2,BANEP!$A$1:$BV$2,2,FALSE)</f>
        <v>158.94999999999999</v>
      </c>
      <c r="V14" s="24">
        <v>0</v>
      </c>
      <c r="W14" s="4" t="s">
        <v>224</v>
      </c>
    </row>
    <row r="15" spans="1:23" s="27" customFormat="1" ht="18" customHeight="1" x14ac:dyDescent="0.25">
      <c r="A15" s="66" t="s">
        <v>104</v>
      </c>
      <c r="B15" s="2" t="s">
        <v>192</v>
      </c>
      <c r="C15" s="26" t="str">
        <f>HLOOKUP(C$2,VTBR!$A$1:$BV$2,2,FALSE)</f>
        <v>н.д.</v>
      </c>
      <c r="D15" s="26" t="str">
        <f>HLOOKUP(D$2,VTBR!$A$1:$BV$2,2,FALSE)</f>
        <v>н.д.</v>
      </c>
      <c r="E15" s="26" t="str">
        <f>HLOOKUP(E$2,VTBR!$A$1:$BV$2,2,FALSE)</f>
        <v>н.д.</v>
      </c>
      <c r="F15" s="26" t="str">
        <f>HLOOKUP(F$2,VTBR!$A$1:$BV$2,2,FALSE)</f>
        <v>н.д.</v>
      </c>
      <c r="G15" s="26" t="str">
        <f>HLOOKUP(G$2,VTBR!$A$1:$BV$2,2,FALSE)</f>
        <v>н.д.</v>
      </c>
      <c r="H15" s="26" t="str">
        <f>HLOOKUP(H$2,VTBR!$A$1:$BV$2,2,FALSE)</f>
        <v>н.д.</v>
      </c>
      <c r="I15" s="26" t="str">
        <f>HLOOKUP(I$2,VTBR!$A$1:$BV$2,2,FALSE)</f>
        <v>н.д.</v>
      </c>
      <c r="J15" s="26">
        <f>HLOOKUP(J$2,VTBR!$A$1:$BV$2,2,FALSE)</f>
        <v>6.6E-4</v>
      </c>
      <c r="K15" s="26">
        <f>HLOOKUP(K$2,VTBR!$A$1:$BV$2,2,FALSE)</f>
        <v>1.34E-3</v>
      </c>
      <c r="L15" s="26">
        <f>HLOOKUP(L$2,VTBR!$A$1:$BV$2,2,FALSE)</f>
        <v>4.4700000000000002E-4</v>
      </c>
      <c r="M15" s="26">
        <f>HLOOKUP(M$2,VTBR!$A$1:$BV$2,2,FALSE)</f>
        <v>5.8E-4</v>
      </c>
      <c r="N15" s="26">
        <f>HLOOKUP(N$2,VTBR!$A$1:$BV$2,2,FALSE)</f>
        <v>5.8E-4</v>
      </c>
      <c r="O15" s="26">
        <f>HLOOKUP(O$2,VTBR!$A$1:$BV$2,2,FALSE)</f>
        <v>8.8000000000000003E-4</v>
      </c>
      <c r="P15" s="26">
        <f>HLOOKUP(P$2,VTBR!$A$1:$BV$2,2,FALSE)</f>
        <v>1.4300000000000001E-3</v>
      </c>
      <c r="Q15" s="26">
        <f>HLOOKUP(Q$2,VTBR!$A$1:$BV$2,2,FALSE)</f>
        <v>1.16E-3</v>
      </c>
      <c r="R15" s="26">
        <f>HLOOKUP(R$2,VTBR!$A$1:$BV$2,2,FALSE)</f>
        <v>1.17E-3</v>
      </c>
      <c r="S15" s="26">
        <f>HLOOKUP(S$2,VTBR!$A$1:$BV$2,2,FALSE)</f>
        <v>1.17E-3</v>
      </c>
      <c r="T15" s="26">
        <f>HLOOKUP(T$2,VTBR!$A$1:$BV$2,2,FALSE)</f>
        <v>1.17E-3</v>
      </c>
      <c r="U15" s="32">
        <f>HLOOKUP(U$2,VTBR!$A$1:$BV$2,2,FALSE)</f>
        <v>3.4534909999999999E-3</v>
      </c>
      <c r="V15" s="24">
        <v>1</v>
      </c>
      <c r="W15" s="4" t="s">
        <v>225</v>
      </c>
    </row>
    <row r="16" spans="1:23" s="27" customFormat="1" ht="45.75" customHeight="1" x14ac:dyDescent="0.25">
      <c r="A16" s="66" t="s">
        <v>88</v>
      </c>
      <c r="B16" s="2" t="s">
        <v>89</v>
      </c>
      <c r="C16" s="26">
        <f>HLOOKUP(C$2,GAZP!$A$1:$BV$2,2,FALSE)</f>
        <v>0.13</v>
      </c>
      <c r="D16" s="26">
        <f>HLOOKUP(D$2,GAZP!$A$1:$BV$2,2,FALSE)</f>
        <v>0.3</v>
      </c>
      <c r="E16" s="26">
        <f>HLOOKUP(E$2,GAZP!$A$1:$BV$2,2,FALSE)</f>
        <v>0.44</v>
      </c>
      <c r="F16" s="26">
        <f>HLOOKUP(F$2,GAZP!$A$1:$BV$2,2,FALSE)</f>
        <v>0.4</v>
      </c>
      <c r="G16" s="26">
        <f>HLOOKUP(G$2,GAZP!$A$1:$BV$2,2,FALSE)</f>
        <v>0.69</v>
      </c>
      <c r="H16" s="26">
        <f>HLOOKUP(H$2,GAZP!$A$1:$BV$2,2,FALSE)</f>
        <v>1.19</v>
      </c>
      <c r="I16" s="26">
        <f>HLOOKUP(I$2,GAZP!$A$1:$BV$2,2,FALSE)</f>
        <v>1.5</v>
      </c>
      <c r="J16" s="26">
        <f>HLOOKUP(J$2,GAZP!$A$1:$BV$2,2,FALSE)</f>
        <v>2.54</v>
      </c>
      <c r="K16" s="26">
        <f>HLOOKUP(K$2,GAZP!$A$1:$BV$2,2,FALSE)</f>
        <v>2.66</v>
      </c>
      <c r="L16" s="26">
        <f>HLOOKUP(L$2,GAZP!$A$1:$BV$2,2,FALSE)</f>
        <v>0.36</v>
      </c>
      <c r="M16" s="26">
        <f>HLOOKUP(M$2,GAZP!$A$1:$BV$2,2,FALSE)</f>
        <v>2.39</v>
      </c>
      <c r="N16" s="26">
        <f>HLOOKUP(N$2,GAZP!$A$1:$BV$2,2,FALSE)</f>
        <v>3.85</v>
      </c>
      <c r="O16" s="26">
        <f>HLOOKUP(O$2,GAZP!$A$1:$BV$2,2,FALSE)</f>
        <v>8.9700000000000006</v>
      </c>
      <c r="P16" s="26">
        <f>HLOOKUP(P$2,GAZP!$A$1:$BV$2,2,FALSE)</f>
        <v>5.99</v>
      </c>
      <c r="Q16" s="26">
        <f>HLOOKUP(Q$2,GAZP!$A$1:$BV$2,2,FALSE)</f>
        <v>7.2</v>
      </c>
      <c r="R16" s="26">
        <f>HLOOKUP(R$2,GAZP!$A$1:$BV$2,2,FALSE)</f>
        <v>7.2</v>
      </c>
      <c r="S16" s="26">
        <f>HLOOKUP(S$2,GAZP!$A$1:$BV$2,2,FALSE)</f>
        <v>7.89</v>
      </c>
      <c r="T16" s="26">
        <f>HLOOKUP(T$2,GAZP!$A$1:$BV$2,2,FALSE)</f>
        <v>8.0396999999999998</v>
      </c>
      <c r="U16" s="34">
        <f>HLOOKUP(U$2,GAZP!$A$1:$BV$2,2,FALSE)</f>
        <v>8.0399999999999991</v>
      </c>
      <c r="V16" s="24">
        <v>0</v>
      </c>
      <c r="W16" s="4" t="s">
        <v>228</v>
      </c>
    </row>
    <row r="17" spans="1:23" s="27" customFormat="1" ht="35.25" customHeight="1" x14ac:dyDescent="0.25">
      <c r="A17" s="66" t="s">
        <v>78</v>
      </c>
      <c r="B17" s="2" t="s">
        <v>79</v>
      </c>
      <c r="C17" s="26" t="str">
        <f>HLOOKUP(C$2,SIBN!$A$1:$BV$2,2,FALSE)</f>
        <v>н.д.</v>
      </c>
      <c r="D17" s="26">
        <f>HLOOKUP(D$2,SIBN!$A$1:$BV$2,2,FALSE)</f>
        <v>6.1099999999999994</v>
      </c>
      <c r="E17" s="26">
        <f>HLOOKUP(E$2,SIBN!$A$1:$BV$2,2,FALSE)</f>
        <v>0</v>
      </c>
      <c r="F17" s="26">
        <f>HLOOKUP(F$2,SIBN!$A$1:$BV$2,2,FALSE)</f>
        <v>15.120000000000001</v>
      </c>
      <c r="G17" s="26">
        <f>HLOOKUP(G$2,SIBN!$A$1:$BV$2,2,FALSE)</f>
        <v>0</v>
      </c>
      <c r="H17" s="26">
        <f>HLOOKUP(H$2,SIBN!$A$1:$BV$2,2,FALSE)</f>
        <v>13.91</v>
      </c>
      <c r="I17" s="26">
        <f>HLOOKUP(I$2,SIBN!$A$1:$BV$2,2,FALSE)</f>
        <v>7.9</v>
      </c>
      <c r="J17" s="26">
        <f>HLOOKUP(J$2,SIBN!$A$1:$BV$2,2,FALSE)</f>
        <v>8.08</v>
      </c>
      <c r="K17" s="26">
        <f>HLOOKUP(K$2,SIBN!$A$1:$BV$2,2,FALSE)</f>
        <v>5.4</v>
      </c>
      <c r="L17" s="26">
        <f>HLOOKUP(L$2,SIBN!$A$1:$BV$2,2,FALSE)</f>
        <v>5.4</v>
      </c>
      <c r="M17" s="26">
        <f>HLOOKUP(M$2,SIBN!$A$1:$BV$2,2,FALSE)</f>
        <v>3.57</v>
      </c>
      <c r="N17" s="26">
        <f>HLOOKUP(N$2,SIBN!$A$1:$BV$2,2,FALSE)</f>
        <v>4.4400000000000004</v>
      </c>
      <c r="O17" s="26">
        <f>HLOOKUP(O$2,SIBN!$A$1:$BV$2,2,FALSE)</f>
        <v>7.3</v>
      </c>
      <c r="P17" s="26">
        <f>HLOOKUP(P$2,SIBN!$A$1:$BV$2,2,FALSE)</f>
        <v>13.39</v>
      </c>
      <c r="Q17" s="26">
        <f>HLOOKUP(Q$2,SIBN!$A$1:$BV$2,2,FALSE)</f>
        <v>9.91</v>
      </c>
      <c r="R17" s="26">
        <f>HLOOKUP(R$2,SIBN!$A$1:$BV$2,2,FALSE)</f>
        <v>7.77</v>
      </c>
      <c r="S17" s="26">
        <f>HLOOKUP(S$2,SIBN!$A$1:$BV$2,2,FALSE)</f>
        <v>0.55000000000000004</v>
      </c>
      <c r="T17" s="32">
        <f>HLOOKUP(T$2,SIBN!$A$1:$BV$2,2,FALSE)</f>
        <v>20.68</v>
      </c>
      <c r="U17" s="32">
        <f>HLOOKUP(U$2,SIBN!$A$1:$BV$2,2,FALSE)</f>
        <v>27.05</v>
      </c>
      <c r="V17" s="39">
        <v>2</v>
      </c>
      <c r="W17" s="4"/>
    </row>
    <row r="18" spans="1:23" s="27" customFormat="1" ht="81.75" customHeight="1" x14ac:dyDescent="0.25">
      <c r="A18" s="66" t="s">
        <v>62</v>
      </c>
      <c r="B18" s="2" t="s">
        <v>63</v>
      </c>
      <c r="C18" s="26" t="str">
        <f>HLOOKUP(C$2,GMKN!$A$1:$BV$2,2,FALSE)</f>
        <v>н.д.</v>
      </c>
      <c r="D18" s="26" t="str">
        <f>HLOOKUP(D$2,GMKN!$A$1:$BV$2,2,FALSE)</f>
        <v>н.д.</v>
      </c>
      <c r="E18" s="26">
        <f>HLOOKUP(E$2,GMKN!$A$1:$BV$2,2,FALSE)</f>
        <v>23</v>
      </c>
      <c r="F18" s="26">
        <f>HLOOKUP(F$2,GMKN!$A$1:$BV$2,2,FALSE)</f>
        <v>63.8</v>
      </c>
      <c r="G18" s="26">
        <f>HLOOKUP(G$2,GMKN!$A$1:$BV$2,2,FALSE)</f>
        <v>41.4</v>
      </c>
      <c r="H18" s="26">
        <f>HLOOKUP(H$2,GMKN!$A$1:$BV$2,2,FALSE)</f>
        <v>71</v>
      </c>
      <c r="I18" s="26">
        <f>HLOOKUP(I$2,GMKN!$A$1:$BV$2,2,FALSE)</f>
        <v>109.5</v>
      </c>
      <c r="J18" s="26">
        <f>HLOOKUP(J$2,GMKN!$A$1:$BV$2,2,FALSE)</f>
        <v>228</v>
      </c>
      <c r="K18" s="26">
        <f>HLOOKUP(K$2,GMKN!$A$1:$BV$2,2,FALSE)</f>
        <v>112</v>
      </c>
      <c r="L18" s="26">
        <f>HLOOKUP(L$2,GMKN!$A$1:$BV$2,2,FALSE)</f>
        <v>0</v>
      </c>
      <c r="M18" s="26">
        <f>HLOOKUP(M$2,GMKN!$A$1:$BV$2,2,FALSE)</f>
        <v>210</v>
      </c>
      <c r="N18" s="26">
        <f>HLOOKUP(N$2,GMKN!$A$1:$BV$2,2,FALSE)</f>
        <v>180</v>
      </c>
      <c r="O18" s="26">
        <f>HLOOKUP(O$2,GMKN!$A$1:$BV$2,2,FALSE)</f>
        <v>196</v>
      </c>
      <c r="P18" s="26">
        <f>HLOOKUP(P$2,GMKN!$A$1:$BV$2,2,FALSE)</f>
        <v>621.53</v>
      </c>
      <c r="Q18" s="26">
        <f>HLOOKUP(Q$2,GMKN!$A$1:$BV$2,2,FALSE)</f>
        <v>1010.82</v>
      </c>
      <c r="R18" s="26">
        <f>HLOOKUP(R$2,GMKN!$A$1:$BV$2,2,FALSE)</f>
        <v>1297.06</v>
      </c>
      <c r="S18" s="26">
        <f>HLOOKUP(S$2,GMKN!$A$1:$BV$2,2,FALSE)</f>
        <v>674.39</v>
      </c>
      <c r="T18" s="26">
        <f>HLOOKUP(T$2,GMKN!$A$1:$BV$2,2,FALSE)</f>
        <v>670.3</v>
      </c>
      <c r="U18" s="32">
        <f>HLOOKUP(U$2,GMKN!$A$1:$BV$2,2,FALSE)</f>
        <v>1384</v>
      </c>
      <c r="V18" s="24">
        <v>1</v>
      </c>
      <c r="W18" s="4" t="s">
        <v>239</v>
      </c>
    </row>
    <row r="19" spans="1:23" s="27" customFormat="1" ht="16.5" customHeight="1" x14ac:dyDescent="0.25">
      <c r="A19" s="66" t="s">
        <v>66</v>
      </c>
      <c r="B19" s="2" t="s">
        <v>67</v>
      </c>
      <c r="C19" s="26">
        <f>HLOOKUP(C$2,LSRG!$A$1:$BV$2,2,FALSE)</f>
        <v>0</v>
      </c>
      <c r="D19" s="26">
        <f>HLOOKUP(D$2,LSRG!$A$1:$BV$2,2,FALSE)</f>
        <v>0</v>
      </c>
      <c r="E19" s="26">
        <f>HLOOKUP(E$2,LSRG!$A$1:$BV$2,2,FALSE)</f>
        <v>0</v>
      </c>
      <c r="F19" s="26">
        <f>HLOOKUP(F$2,LSRG!$A$1:$BV$2,2,FALSE)</f>
        <v>0</v>
      </c>
      <c r="G19" s="26">
        <f>HLOOKUP(G$2,LSRG!$A$1:$BV$2,2,FALSE)</f>
        <v>0</v>
      </c>
      <c r="H19" s="26">
        <f>HLOOKUP(H$2,LSRG!$A$1:$BV$2,2,FALSE)</f>
        <v>0</v>
      </c>
      <c r="I19" s="26">
        <f>HLOOKUP(I$2,LSRG!$A$1:$BV$2,2,FALSE)</f>
        <v>0</v>
      </c>
      <c r="J19" s="26">
        <f>HLOOKUP(J$2,LSRG!$A$1:$BV$2,2,FALSE)</f>
        <v>0</v>
      </c>
      <c r="K19" s="26">
        <f>HLOOKUP(K$2,LSRG!$A$1:$BV$2,2,FALSE)</f>
        <v>0</v>
      </c>
      <c r="L19" s="26">
        <f>HLOOKUP(L$2,LSRG!$A$1:$BV$2,2,FALSE)</f>
        <v>0</v>
      </c>
      <c r="M19" s="26">
        <f>HLOOKUP(M$2,LSRG!$A$1:$BV$2,2,FALSE)</f>
        <v>0</v>
      </c>
      <c r="N19" s="26">
        <f>HLOOKUP(N$2,LSRG!$A$1:$BV$2,2,FALSE)</f>
        <v>15</v>
      </c>
      <c r="O19" s="26">
        <f>HLOOKUP(O$2,LSRG!$A$1:$BV$2,2,FALSE)</f>
        <v>20</v>
      </c>
      <c r="P19" s="26">
        <f>HLOOKUP(P$2,LSRG!$A$1:$BV$2,2,FALSE)</f>
        <v>20</v>
      </c>
      <c r="Q19" s="26">
        <f>HLOOKUP(Q$2,LSRG!$A$1:$BV$2,2,FALSE)</f>
        <v>40</v>
      </c>
      <c r="R19" s="26">
        <f>HLOOKUP(R$2,LSRG!$A$1:$BV$2,2,FALSE)</f>
        <v>78</v>
      </c>
      <c r="S19" s="26">
        <f>HLOOKUP(S$2,LSRG!$A$1:$BV$2,2,FALSE)</f>
        <v>78</v>
      </c>
      <c r="T19" s="26">
        <f>HLOOKUP(T$2,LSRG!$A$1:$BV$2,2,FALSE)</f>
        <v>78</v>
      </c>
      <c r="U19" s="34">
        <f>HLOOKUP(U$2,LSRG!$A$1:$BV$2,2,FALSE)</f>
        <v>78</v>
      </c>
      <c r="V19" s="24">
        <v>0</v>
      </c>
      <c r="W19" s="4" t="s">
        <v>240</v>
      </c>
    </row>
    <row r="20" spans="1:23" s="27" customFormat="1" ht="16.5" customHeight="1" x14ac:dyDescent="0.25">
      <c r="A20" s="66" t="s">
        <v>84</v>
      </c>
      <c r="B20" s="2" t="s">
        <v>85</v>
      </c>
      <c r="C20" s="26">
        <f>HLOOKUP(C$2,GCHE!$A$1:$BV$2,2,FALSE)</f>
        <v>0</v>
      </c>
      <c r="D20" s="26">
        <f>HLOOKUP(D$2,GCHE!$A$1:$BV$2,2,FALSE)</f>
        <v>0</v>
      </c>
      <c r="E20" s="26">
        <f>HLOOKUP(E$2,GCHE!$A$1:$BV$2,2,FALSE)</f>
        <v>0</v>
      </c>
      <c r="F20" s="26">
        <f>HLOOKUP(F$2,GCHE!$A$1:$BV$2,2,FALSE)</f>
        <v>0</v>
      </c>
      <c r="G20" s="26">
        <f>HLOOKUP(G$2,GCHE!$A$1:$BV$2,2,FALSE)</f>
        <v>0</v>
      </c>
      <c r="H20" s="26">
        <f>HLOOKUP(H$2,GCHE!$A$1:$BV$2,2,FALSE)</f>
        <v>0</v>
      </c>
      <c r="I20" s="26">
        <f>HLOOKUP(I$2,GCHE!$A$1:$BV$2,2,FALSE)</f>
        <v>0</v>
      </c>
      <c r="J20" s="26">
        <f>HLOOKUP(J$2,GCHE!$A$1:$BV$2,2,FALSE)</f>
        <v>0</v>
      </c>
      <c r="K20" s="26">
        <f>HLOOKUP(K$2,GCHE!$A$1:$BV$2,2,FALSE)</f>
        <v>0</v>
      </c>
      <c r="L20" s="26">
        <f>HLOOKUP(L$2,GCHE!$A$1:$BV$2,2,FALSE)</f>
        <v>0</v>
      </c>
      <c r="M20" s="26">
        <f>HLOOKUP(M$2,GCHE!$A$1:$BV$2,2,FALSE)</f>
        <v>0</v>
      </c>
      <c r="N20" s="26">
        <f>HLOOKUP(N$2,GCHE!$A$1:$BV$2,2,FALSE)</f>
        <v>0</v>
      </c>
      <c r="O20" s="26">
        <f>HLOOKUP(O$2,GCHE!$A$1:$BV$2,2,FALSE)</f>
        <v>0</v>
      </c>
      <c r="P20" s="26">
        <f>HLOOKUP(P$2,GCHE!$A$1:$BV$2,2,FALSE)</f>
        <v>0</v>
      </c>
      <c r="Q20" s="26">
        <f>HLOOKUP(Q$2,GCHE!$A$1:$BV$2,2,FALSE)</f>
        <v>34.44</v>
      </c>
      <c r="R20" s="26">
        <f>HLOOKUP(R$2,GCHE!$A$1:$BV$2,2,FALSE)</f>
        <v>77.349999999999994</v>
      </c>
      <c r="S20" s="26">
        <f>HLOOKUP(S$2,GCHE!$A$1:$BV$2,2,FALSE)</f>
        <v>22.75</v>
      </c>
      <c r="T20" s="26">
        <f>HLOOKUP(T$2,GCHE!$A$1:$BV$2,2,FALSE)</f>
        <v>73.47</v>
      </c>
      <c r="U20" s="32">
        <f>HLOOKUP(U$2,GCHE!$A$1:$BV$2,2,FALSE)</f>
        <v>95.55</v>
      </c>
      <c r="V20" s="24">
        <v>1</v>
      </c>
      <c r="W20" s="4" t="s">
        <v>225</v>
      </c>
    </row>
    <row r="21" spans="1:23" s="27" customFormat="1" ht="30.75" customHeight="1" x14ac:dyDescent="0.25">
      <c r="A21" s="66" t="s">
        <v>111</v>
      </c>
      <c r="B21" s="2" t="s">
        <v>112</v>
      </c>
      <c r="C21" s="26" t="str">
        <f>HLOOKUP(C$2,IRAO!$A$1:$BV$2,2,FALSE)</f>
        <v>н.д.</v>
      </c>
      <c r="D21" s="26" t="str">
        <f>HLOOKUP(D$2,IRAO!$A$1:$BV$2,2,FALSE)</f>
        <v>н.д.</v>
      </c>
      <c r="E21" s="26" t="str">
        <f>HLOOKUP(E$2,IRAO!$A$1:$BV$2,2,FALSE)</f>
        <v>н.д.</v>
      </c>
      <c r="F21" s="26" t="str">
        <f>HLOOKUP(F$2,IRAO!$A$1:$BV$2,2,FALSE)</f>
        <v>н.д.</v>
      </c>
      <c r="G21" s="26" t="str">
        <f>HLOOKUP(G$2,IRAO!$A$1:$BV$2,2,FALSE)</f>
        <v>н.д.</v>
      </c>
      <c r="H21" s="26" t="str">
        <f>HLOOKUP(H$2,IRAO!$A$1:$BV$2,2,FALSE)</f>
        <v>н.д.</v>
      </c>
      <c r="I21" s="26" t="str">
        <f>HLOOKUP(I$2,IRAO!$A$1:$BV$2,2,FALSE)</f>
        <v>н.д.</v>
      </c>
      <c r="J21" s="26" t="str">
        <f>HLOOKUP(J$2,IRAO!$A$1:$BV$2,2,FALSE)</f>
        <v>н.д.</v>
      </c>
      <c r="K21" s="26" t="str">
        <f>HLOOKUP(K$2,IRAO!$A$1:$BV$2,2,FALSE)</f>
        <v>н.д.</v>
      </c>
      <c r="L21" s="26">
        <f>HLOOKUP(L$2,IRAO!$A$1:$BV$2,2,FALSE)</f>
        <v>0</v>
      </c>
      <c r="M21" s="26">
        <f>HLOOKUP(M$2,IRAO!$A$1:$BV$2,2,FALSE)</f>
        <v>0</v>
      </c>
      <c r="N21" s="26">
        <f>HLOOKUP(N$2,IRAO!$A$1:$BV$2,2,FALSE)</f>
        <v>1.544E-3</v>
      </c>
      <c r="O21" s="26">
        <f>HLOOKUP(O$2,IRAO!$A$1:$BV$2,2,FALSE)</f>
        <v>0</v>
      </c>
      <c r="P21" s="26">
        <f>HLOOKUP(P$2,IRAO!$A$1:$BV$2,2,FALSE)</f>
        <v>0</v>
      </c>
      <c r="Q21" s="26">
        <f>HLOOKUP(Q$2,IRAO!$A$1:$BV$2,2,FALSE)</f>
        <v>0</v>
      </c>
      <c r="R21" s="26">
        <f>HLOOKUP(R$2,IRAO!$A$1:$BV$2,2,FALSE)</f>
        <v>1.039679E-3</v>
      </c>
      <c r="S21" s="26">
        <f>HLOOKUP(S$2,IRAO!$A$1:$BV$2,2,FALSE)</f>
        <v>1.7823051999999999E-2</v>
      </c>
      <c r="T21" s="26">
        <f>HLOOKUP(T$2,IRAO!$A$1:$BV$2,2,FALSE)</f>
        <v>0.14681992299999999</v>
      </c>
      <c r="U21" s="34">
        <f>HLOOKUP(U$2,IRAO!$A$1:$BV$2,2,FALSE)</f>
        <v>0.13038314200000001</v>
      </c>
      <c r="V21" s="24">
        <v>0</v>
      </c>
      <c r="W21" s="4" t="s">
        <v>243</v>
      </c>
    </row>
    <row r="22" spans="1:23" s="27" customFormat="1" ht="16.5" customHeight="1" x14ac:dyDescent="0.25">
      <c r="A22" s="66" t="s">
        <v>157</v>
      </c>
      <c r="B22" s="2" t="s">
        <v>158</v>
      </c>
      <c r="C22" s="26" t="str">
        <f>HLOOKUP(C$2,IRGZ!$A$1:$BV$2,2,FALSE)</f>
        <v>н.д.</v>
      </c>
      <c r="D22" s="26">
        <f>HLOOKUP(D$2,IRGZ!$A$1:$BV$2,2,FALSE)</f>
        <v>2.1000000000000001E-2</v>
      </c>
      <c r="E22" s="26">
        <f>HLOOKUP(E$2,IRGZ!$A$1:$BV$2,2,FALSE)</f>
        <v>3.4700000000000002E-2</v>
      </c>
      <c r="F22" s="26">
        <f>HLOOKUP(F$2,IRGZ!$A$1:$BV$2,2,FALSE)</f>
        <v>3.6499999999999998E-2</v>
      </c>
      <c r="G22" s="26">
        <f>HLOOKUP(G$2,IRGZ!$A$1:$BV$2,2,FALSE)</f>
        <v>3.6499999999999998E-2</v>
      </c>
      <c r="H22" s="26">
        <f>HLOOKUP(H$2,IRGZ!$A$1:$BV$2,2,FALSE)</f>
        <v>4.2000000000000003E-2</v>
      </c>
      <c r="I22" s="26">
        <f>HLOOKUP(I$2,IRGZ!$A$1:$BV$2,2,FALSE)</f>
        <v>5.0599999999999999E-2</v>
      </c>
      <c r="J22" s="26">
        <f>HLOOKUP(J$2,IRGZ!$A$1:$BV$2,2,FALSE)</f>
        <v>7.5200000000000003E-2</v>
      </c>
      <c r="K22" s="26">
        <f>HLOOKUP(K$2,IRGZ!$A$1:$BV$2,2,FALSE)</f>
        <v>7.5499999999999998E-2</v>
      </c>
      <c r="L22" s="26">
        <f>HLOOKUP(L$2,IRGZ!$A$1:$BV$2,2,FALSE)</f>
        <v>0</v>
      </c>
      <c r="M22" s="26">
        <f>HLOOKUP(M$2,IRGZ!$A$1:$BV$2,2,FALSE)</f>
        <v>0.19</v>
      </c>
      <c r="N22" s="26">
        <f>HLOOKUP(N$2,IRGZ!$A$1:$BV$2,2,FALSE)</f>
        <v>0.1164</v>
      </c>
      <c r="O22" s="26">
        <f>HLOOKUP(O$2,IRGZ!$A$1:$BV$2,2,FALSE)</f>
        <v>0.1234</v>
      </c>
      <c r="P22" s="26">
        <f>HLOOKUP(P$2,IRGZ!$A$1:$BV$2,2,FALSE)</f>
        <v>0.53</v>
      </c>
      <c r="Q22" s="26">
        <f>HLOOKUP(Q$2,IRGZ!$A$1:$BV$2,2,FALSE)</f>
        <v>0.41</v>
      </c>
      <c r="R22" s="26">
        <f>HLOOKUP(R$2,IRGZ!$A$1:$BV$2,2,FALSE)</f>
        <v>0.53</v>
      </c>
      <c r="S22" s="26">
        <f>HLOOKUP(S$2,IRGZ!$A$1:$BV$2,2,FALSE)</f>
        <v>0</v>
      </c>
      <c r="T22" s="26">
        <f>HLOOKUP(T$2,IRGZ!$A$1:$BV$2,2,FALSE)</f>
        <v>0</v>
      </c>
      <c r="U22" s="34">
        <f>HLOOKUP(U$2,IRGZ!$A$1:$BV$2,2,FALSE)</f>
        <v>0</v>
      </c>
      <c r="V22" s="24">
        <v>0</v>
      </c>
      <c r="W22" s="4"/>
    </row>
    <row r="23" spans="1:23" s="27" customFormat="1" ht="16.5" customHeight="1" x14ac:dyDescent="0.25">
      <c r="A23" s="66" t="s">
        <v>105</v>
      </c>
      <c r="B23" s="2" t="s">
        <v>106</v>
      </c>
      <c r="C23" s="26">
        <f>HLOOKUP(C$2,KZOS!$A$1:$BV$2,2,FALSE)</f>
        <v>1.4999999999999999E-2</v>
      </c>
      <c r="D23" s="26">
        <f>HLOOKUP(D$2,KZOS!$A$1:$BV$2,2,FALSE)</f>
        <v>2.5000000000000001E-2</v>
      </c>
      <c r="E23" s="26">
        <f>HLOOKUP(E$2,KZOS!$A$1:$BV$2,2,FALSE)</f>
        <v>2.5600000000000001E-2</v>
      </c>
      <c r="F23" s="26">
        <f>HLOOKUP(F$2,KZOS!$A$1:$BV$2,2,FALSE)</f>
        <v>2.9499999999999998E-2</v>
      </c>
      <c r="G23" s="26">
        <f>HLOOKUP(G$2,KZOS!$A$1:$BV$2,2,FALSE)</f>
        <v>0.25</v>
      </c>
      <c r="H23" s="26">
        <f>HLOOKUP(H$2,KZOS!$A$1:$BV$2,2,FALSE)</f>
        <v>0.27500000000000002</v>
      </c>
      <c r="I23" s="26">
        <f>HLOOKUP(I$2,KZOS!$A$1:$BV$2,2,FALSE)</f>
        <v>0.15140000000000001</v>
      </c>
      <c r="J23" s="26">
        <f>HLOOKUP(J$2,KZOS!$A$1:$BV$2,2,FALSE)</f>
        <v>0.35449999999999998</v>
      </c>
      <c r="K23" s="26">
        <f>HLOOKUP(K$2,KZOS!$A$1:$BV$2,2,FALSE)</f>
        <v>0.42070000000000002</v>
      </c>
      <c r="L23" s="26">
        <f>HLOOKUP(L$2,KZOS!$A$1:$BV$2,2,FALSE)</f>
        <v>0</v>
      </c>
      <c r="M23" s="26">
        <f>HLOOKUP(M$2,KZOS!$A$1:$BV$2,2,FALSE)</f>
        <v>0</v>
      </c>
      <c r="N23" s="26">
        <f>HLOOKUP(N$2,KZOS!$A$1:$BV$2,2,FALSE)</f>
        <v>0.17519999999999999</v>
      </c>
      <c r="O23" s="26">
        <f>HLOOKUP(O$2,KZOS!$A$1:$BV$2,2,FALSE)</f>
        <v>0.06</v>
      </c>
      <c r="P23" s="26">
        <f>HLOOKUP(P$2,KZOS!$A$1:$BV$2,2,FALSE)</f>
        <v>0.5353</v>
      </c>
      <c r="Q23" s="26">
        <f>HLOOKUP(Q$2,KZOS!$A$1:$BV$2,2,FALSE)</f>
        <v>0.3458</v>
      </c>
      <c r="R23" s="26">
        <f>HLOOKUP(R$2,KZOS!$A$1:$BV$2,2,FALSE)</f>
        <v>1.0105</v>
      </c>
      <c r="S23" s="26">
        <f>HLOOKUP(S$2,KZOS!$A$1:$BV$2,2,FALSE)</f>
        <v>3.2261000000000002</v>
      </c>
      <c r="T23" s="26">
        <f>HLOOKUP(T$2,KZOS!$A$1:$BV$2,2,FALSE)</f>
        <v>5.0726000000000004</v>
      </c>
      <c r="U23" s="34">
        <f>HLOOKUP(U$2,KZOS!$A$1:$BV$2,2,FALSE)</f>
        <v>4.2530000000000001</v>
      </c>
      <c r="V23" s="24">
        <v>0</v>
      </c>
      <c r="W23" s="4" t="s">
        <v>246</v>
      </c>
    </row>
    <row r="24" spans="1:23" s="27" customFormat="1" ht="16.5" customHeight="1" x14ac:dyDescent="0.25">
      <c r="A24" s="66" t="s">
        <v>137</v>
      </c>
      <c r="B24" s="2" t="s">
        <v>138</v>
      </c>
      <c r="C24" s="26">
        <f>HLOOKUP(C$2,KZOSP!$A$1:$BV$2,2,FALSE)</f>
        <v>1.4999999999999999E-2</v>
      </c>
      <c r="D24" s="26">
        <f>HLOOKUP(D$2,KZOSP!$A$1:$BV$2,2,FALSE)</f>
        <v>2.5000000000000001E-2</v>
      </c>
      <c r="E24" s="26">
        <f>HLOOKUP(E$2,KZOSP!$A$1:$BV$2,2,FALSE)</f>
        <v>2.5600000000000001E-2</v>
      </c>
      <c r="F24" s="26">
        <f>HLOOKUP(F$2,KZOSP!$A$1:$BV$2,2,FALSE)</f>
        <v>0.25</v>
      </c>
      <c r="G24" s="26">
        <f>HLOOKUP(G$2,KZOSP!$A$1:$BV$2,2,FALSE)</f>
        <v>0.25</v>
      </c>
      <c r="H24" s="26">
        <f>HLOOKUP(H$2,KZOSP!$A$1:$BV$2,2,FALSE)</f>
        <v>0.25</v>
      </c>
      <c r="I24" s="26">
        <f>HLOOKUP(I$2,KZOSP!$A$1:$BV$2,2,FALSE)</f>
        <v>0.25</v>
      </c>
      <c r="J24" s="26">
        <f>HLOOKUP(J$2,KZOSP!$A$1:$BV$2,2,FALSE)</f>
        <v>0.25</v>
      </c>
      <c r="K24" s="26">
        <f>HLOOKUP(K$2,KZOSP!$A$1:$BV$2,2,FALSE)</f>
        <v>0.25</v>
      </c>
      <c r="L24" s="26">
        <f>HLOOKUP(L$2,KZOSP!$A$1:$BV$2,2,FALSE)</f>
        <v>0</v>
      </c>
      <c r="M24" s="26">
        <f>HLOOKUP(M$2,KZOSP!$A$1:$BV$2,2,FALSE)</f>
        <v>0</v>
      </c>
      <c r="N24" s="26">
        <f>HLOOKUP(N$2,KZOSP!$A$1:$BV$2,2,FALSE)</f>
        <v>0.25</v>
      </c>
      <c r="O24" s="26">
        <f>HLOOKUP(O$2,KZOSP!$A$1:$BV$2,2,FALSE)</f>
        <v>0.25</v>
      </c>
      <c r="P24" s="26">
        <f>HLOOKUP(P$2,KZOSP!$A$1:$BV$2,2,FALSE)</f>
        <v>0.25</v>
      </c>
      <c r="Q24" s="26">
        <f>HLOOKUP(Q$2,KZOSP!$A$1:$BV$2,2,FALSE)</f>
        <v>0.25</v>
      </c>
      <c r="R24" s="26">
        <f>HLOOKUP(R$2,KZOSP!$A$1:$BV$2,2,FALSE)</f>
        <v>0.25</v>
      </c>
      <c r="S24" s="26">
        <f>HLOOKUP(S$2,KZOSP!$A$1:$BV$2,2,FALSE)</f>
        <v>0.25</v>
      </c>
      <c r="T24" s="26">
        <f>HLOOKUP(T$2,KZOSP!$A$1:$BV$2,2,FALSE)</f>
        <v>0.25</v>
      </c>
      <c r="U24" s="34">
        <f>HLOOKUP(U$2,KZOSP!$A$1:$BV$2,2,FALSE)</f>
        <v>0.25</v>
      </c>
      <c r="V24" s="24">
        <v>0</v>
      </c>
      <c r="W24" s="4" t="s">
        <v>245</v>
      </c>
    </row>
    <row r="25" spans="1:23" s="27" customFormat="1" ht="16.5" customHeight="1" x14ac:dyDescent="0.25">
      <c r="A25" s="66" t="s">
        <v>149</v>
      </c>
      <c r="B25" s="2" t="s">
        <v>150</v>
      </c>
      <c r="C25" s="26">
        <f>HLOOKUP(C$2,KMAZ!$A$1:$BV$2,2,FALSE)</f>
        <v>0</v>
      </c>
      <c r="D25" s="26">
        <f>HLOOKUP(D$2,KMAZ!$A$1:$BV$2,2,FALSE)</f>
        <v>0</v>
      </c>
      <c r="E25" s="26">
        <f>HLOOKUP(E$2,KMAZ!$A$1:$BV$2,2,FALSE)</f>
        <v>0</v>
      </c>
      <c r="F25" s="26">
        <f>HLOOKUP(F$2,KMAZ!$A$1:$BV$2,2,FALSE)</f>
        <v>0</v>
      </c>
      <c r="G25" s="26">
        <f>HLOOKUP(G$2,KMAZ!$A$1:$BV$2,2,FALSE)</f>
        <v>0</v>
      </c>
      <c r="H25" s="26">
        <f>HLOOKUP(H$2,KMAZ!$A$1:$BV$2,2,FALSE)</f>
        <v>0</v>
      </c>
      <c r="I25" s="26">
        <f>HLOOKUP(I$2,KMAZ!$A$1:$BV$2,2,FALSE)</f>
        <v>0</v>
      </c>
      <c r="J25" s="26">
        <f>HLOOKUP(J$2,KMAZ!$A$1:$BV$2,2,FALSE)</f>
        <v>0</v>
      </c>
      <c r="K25" s="26">
        <f>HLOOKUP(K$2,KMAZ!$A$1:$BV$2,2,FALSE)</f>
        <v>0</v>
      </c>
      <c r="L25" s="26">
        <f>HLOOKUP(L$2,KMAZ!$A$1:$BV$2,2,FALSE)</f>
        <v>0</v>
      </c>
      <c r="M25" s="26">
        <f>HLOOKUP(M$2,KMAZ!$A$1:$BV$2,2,FALSE)</f>
        <v>0</v>
      </c>
      <c r="N25" s="26">
        <f>HLOOKUP(N$2,KMAZ!$A$1:$BV$2,2,FALSE)</f>
        <v>0</v>
      </c>
      <c r="O25" s="26">
        <f>HLOOKUP(O$2,KMAZ!$A$1:$BV$2,2,FALSE)</f>
        <v>0</v>
      </c>
      <c r="P25" s="26">
        <f>HLOOKUP(P$2,KMAZ!$A$1:$BV$2,2,FALSE)</f>
        <v>0.69</v>
      </c>
      <c r="Q25" s="26">
        <f>HLOOKUP(Q$2,KMAZ!$A$1:$BV$2,2,FALSE)</f>
        <v>0.28999999999999998</v>
      </c>
      <c r="R25" s="26">
        <f>HLOOKUP(R$2,KMAZ!$A$1:$BV$2,2,FALSE)</f>
        <v>0</v>
      </c>
      <c r="S25" s="26">
        <f>HLOOKUP(S$2,KMAZ!$A$1:$BV$2,2,FALSE)</f>
        <v>0</v>
      </c>
      <c r="T25" s="26">
        <f>HLOOKUP(T$2,KMAZ!$A$1:$BV$2,2,FALSE)</f>
        <v>0.42</v>
      </c>
      <c r="U25" s="32">
        <f>HLOOKUP(U$2,KMAZ!$A$1:$BV$2,2,FALSE)</f>
        <v>1.06</v>
      </c>
      <c r="V25" s="24">
        <v>1</v>
      </c>
      <c r="W25" s="4" t="s">
        <v>247</v>
      </c>
    </row>
    <row r="26" spans="1:23" s="27" customFormat="1" ht="16.5" customHeight="1" x14ac:dyDescent="0.25">
      <c r="A26" s="66" t="s">
        <v>159</v>
      </c>
      <c r="B26" s="2" t="s">
        <v>249</v>
      </c>
      <c r="C26" s="26">
        <f>HLOOKUP(C$2,TGKD!$A$1:$BV$2,2,FALSE)</f>
        <v>0</v>
      </c>
      <c r="D26" s="26">
        <f>HLOOKUP(D$2,TGKD!$A$1:$BV$2,2,FALSE)</f>
        <v>0</v>
      </c>
      <c r="E26" s="26">
        <f>HLOOKUP(E$2,TGKD!$A$1:$BV$2,2,FALSE)</f>
        <v>0</v>
      </c>
      <c r="F26" s="26">
        <f>HLOOKUP(F$2,TGKD!$A$1:$BV$2,2,FALSE)</f>
        <v>0</v>
      </c>
      <c r="G26" s="26">
        <f>HLOOKUP(G$2,TGKD!$A$1:$BV$2,2,FALSE)</f>
        <v>0</v>
      </c>
      <c r="H26" s="26">
        <f>HLOOKUP(H$2,TGKD!$A$1:$BV$2,2,FALSE)</f>
        <v>0</v>
      </c>
      <c r="I26" s="26">
        <f>HLOOKUP(I$2,TGKD!$A$1:$BV$2,2,FALSE)</f>
        <v>0</v>
      </c>
      <c r="J26" s="26">
        <f>HLOOKUP(J$2,TGKD!$A$1:$BV$2,2,FALSE)</f>
        <v>0</v>
      </c>
      <c r="K26" s="26">
        <f>HLOOKUP(K$2,TGKD!$A$1:$BV$2,2,FALSE)</f>
        <v>0</v>
      </c>
      <c r="L26" s="26">
        <f>HLOOKUP(L$2,TGKD!$A$1:$BV$2,2,FALSE)</f>
        <v>0</v>
      </c>
      <c r="M26" s="26">
        <f>HLOOKUP(M$2,TGKD!$A$1:$BV$2,2,FALSE)</f>
        <v>0</v>
      </c>
      <c r="N26" s="26">
        <f>HLOOKUP(N$2,TGKD!$A$1:$BV$2,2,FALSE)</f>
        <v>0</v>
      </c>
      <c r="O26" s="26">
        <f>HLOOKUP(O$2,TGKD!$A$1:$BV$2,2,FALSE)</f>
        <v>0</v>
      </c>
      <c r="P26" s="26">
        <f>HLOOKUP(P$2,TGKD!$A$1:$BV$2,2,FALSE)</f>
        <v>0</v>
      </c>
      <c r="Q26" s="26">
        <f>HLOOKUP(Q$2,TGKD!$A$1:$BV$2,2,FALSE)</f>
        <v>0</v>
      </c>
      <c r="R26" s="26">
        <f>HLOOKUP(R$2,TGKD!$A$1:$BV$2,2,FALSE)</f>
        <v>0</v>
      </c>
      <c r="S26" s="26">
        <f>HLOOKUP(S$2,TGKD!$A$1:$BV$2,2,FALSE)</f>
        <v>0</v>
      </c>
      <c r="T26" s="26">
        <f>HLOOKUP(T$2,TGKD!$A$1:$BV$2,2,FALSE)</f>
        <v>0</v>
      </c>
      <c r="U26" s="34">
        <f>HLOOKUP(U$2,TGKD!$A$1:$BV$2,2,FALSE)</f>
        <v>0</v>
      </c>
      <c r="V26" s="24">
        <v>0</v>
      </c>
      <c r="W26" s="4"/>
    </row>
    <row r="27" spans="1:23" s="27" customFormat="1" ht="16.5" customHeight="1" x14ac:dyDescent="0.25">
      <c r="A27" s="66" t="s">
        <v>248</v>
      </c>
      <c r="B27" s="2" t="s">
        <v>250</v>
      </c>
      <c r="C27" s="26">
        <f>HLOOKUP(C$2,TGKDP!$A$1:$BV$2,2,FALSE)</f>
        <v>0</v>
      </c>
      <c r="D27" s="26">
        <f>HLOOKUP(D$2,TGKDP!$A$1:$BV$2,2,FALSE)</f>
        <v>0</v>
      </c>
      <c r="E27" s="26">
        <f>HLOOKUP(E$2,TGKDP!$A$1:$BV$2,2,FALSE)</f>
        <v>0</v>
      </c>
      <c r="F27" s="26">
        <f>HLOOKUP(F$2,TGKDP!$A$1:$BV$2,2,FALSE)</f>
        <v>0</v>
      </c>
      <c r="G27" s="26">
        <f>HLOOKUP(G$2,TGKDP!$A$1:$BV$2,2,FALSE)</f>
        <v>0</v>
      </c>
      <c r="H27" s="26">
        <f>HLOOKUP(H$2,TGKDP!$A$1:$BV$2,2,FALSE)</f>
        <v>0</v>
      </c>
      <c r="I27" s="26">
        <f>HLOOKUP(I$2,TGKDP!$A$1:$BV$2,2,FALSE)</f>
        <v>0</v>
      </c>
      <c r="J27" s="26">
        <f>HLOOKUP(J$2,TGKDP!$A$1:$BV$2,2,FALSE)</f>
        <v>2.163E-4</v>
      </c>
      <c r="K27" s="26">
        <f>HLOOKUP(K$2,TGKDP!$A$1:$BV$2,2,FALSE)</f>
        <v>7.4300000000000004E-5</v>
      </c>
      <c r="L27" s="26">
        <f>HLOOKUP(L$2,TGKDP!$A$1:$BV$2,2,FALSE)</f>
        <v>2.34E-5</v>
      </c>
      <c r="M27" s="26">
        <f>HLOOKUP(M$2,TGKDP!$A$1:$BV$2,2,FALSE)</f>
        <v>4.2910000000000002E-4</v>
      </c>
      <c r="N27" s="26">
        <f>HLOOKUP(N$2,TGKDP!$A$1:$BV$2,2,FALSE)</f>
        <v>3.2213599999999999E-4</v>
      </c>
      <c r="O27" s="26">
        <f>HLOOKUP(O$2,TGKDP!$A$1:$BV$2,2,FALSE)</f>
        <v>1.86782E-4</v>
      </c>
      <c r="P27" s="26">
        <f>HLOOKUP(P$2,TGKDP!$A$1:$BV$2,2,FALSE)</f>
        <v>0</v>
      </c>
      <c r="Q27" s="26">
        <f>HLOOKUP(Q$2,TGKDP!$A$1:$BV$2,2,FALSE)</f>
        <v>0</v>
      </c>
      <c r="R27" s="26">
        <f>HLOOKUP(R$2,TGKDP!$A$1:$BV$2,2,FALSE)</f>
        <v>0</v>
      </c>
      <c r="S27" s="26">
        <f>HLOOKUP(S$2,TGKDP!$A$1:$BV$2,2,FALSE)</f>
        <v>0</v>
      </c>
      <c r="T27" s="26">
        <f>HLOOKUP(T$2,TGKDP!$A$1:$BV$2,2,FALSE)</f>
        <v>0</v>
      </c>
      <c r="U27" s="34">
        <f>HLOOKUP(U$2,TGKDP!$A$1:$BV$2,2,FALSE)</f>
        <v>0</v>
      </c>
      <c r="V27" s="24">
        <v>0</v>
      </c>
      <c r="W27" s="4"/>
    </row>
    <row r="28" spans="1:23" s="27" customFormat="1" ht="16.5" customHeight="1" x14ac:dyDescent="0.25">
      <c r="A28" s="66" t="s">
        <v>160</v>
      </c>
      <c r="B28" s="2" t="s">
        <v>161</v>
      </c>
      <c r="C28" s="26" t="str">
        <f>HLOOKUP(C$2,MVID!$A$1:$BV$2,2,FALSE)</f>
        <v>н.д.</v>
      </c>
      <c r="D28" s="26" t="str">
        <f>HLOOKUP(D$2,MVID!$A$1:$BV$2,2,FALSE)</f>
        <v>н.д.</v>
      </c>
      <c r="E28" s="26" t="str">
        <f>HLOOKUP(E$2,MVID!$A$1:$BV$2,2,FALSE)</f>
        <v>н.д.</v>
      </c>
      <c r="F28" s="26" t="str">
        <f>HLOOKUP(F$2,MVID!$A$1:$BV$2,2,FALSE)</f>
        <v>н.д.</v>
      </c>
      <c r="G28" s="26" t="str">
        <f>HLOOKUP(G$2,MVID!$A$1:$BV$2,2,FALSE)</f>
        <v>н.д.</v>
      </c>
      <c r="H28" s="26" t="str">
        <f>HLOOKUP(H$2,MVID!$A$1:$BV$2,2,FALSE)</f>
        <v>н.д.</v>
      </c>
      <c r="I28" s="26" t="str">
        <f>HLOOKUP(I$2,MVID!$A$1:$BV$2,2,FALSE)</f>
        <v>н.д.</v>
      </c>
      <c r="J28" s="26">
        <f>HLOOKUP(J$2,MVID!$A$1:$BV$2,2,FALSE)</f>
        <v>0</v>
      </c>
      <c r="K28" s="26">
        <f>HLOOKUP(K$2,MVID!$A$1:$BV$2,2,FALSE)</f>
        <v>0</v>
      </c>
      <c r="L28" s="26">
        <f>HLOOKUP(L$2,MVID!$A$1:$BV$2,2,FALSE)</f>
        <v>0</v>
      </c>
      <c r="M28" s="26">
        <f>HLOOKUP(M$2,MVID!$A$1:$BV$2,2,FALSE)</f>
        <v>2.2999999999999998</v>
      </c>
      <c r="N28" s="26">
        <f>HLOOKUP(N$2,MVID!$A$1:$BV$2,2,FALSE)</f>
        <v>3.9</v>
      </c>
      <c r="O28" s="26">
        <f>HLOOKUP(O$2,MVID!$A$1:$BV$2,2,FALSE)</f>
        <v>35.799999999999997</v>
      </c>
      <c r="P28" s="26">
        <f>HLOOKUP(P$2,MVID!$A$1:$BV$2,2,FALSE)</f>
        <v>13.8</v>
      </c>
      <c r="Q28" s="26">
        <f>HLOOKUP(Q$2,MVID!$A$1:$BV$2,2,FALSE)</f>
        <v>45</v>
      </c>
      <c r="R28" s="26">
        <f>HLOOKUP(R$2,MVID!$A$1:$BV$2,2,FALSE)</f>
        <v>27</v>
      </c>
      <c r="S28" s="26">
        <f>HLOOKUP(S$2,MVID!$A$1:$BV$2,2,FALSE)</f>
        <v>20</v>
      </c>
      <c r="T28" s="26">
        <f>HLOOKUP(T$2,MVID!$A$1:$BV$2,2,FALSE)</f>
        <v>0</v>
      </c>
      <c r="U28" s="34">
        <f>HLOOKUP(U$2,MVID!$A$1:$BV$2,2,FALSE)</f>
        <v>0</v>
      </c>
      <c r="V28" s="24">
        <v>0</v>
      </c>
      <c r="W28" s="4" t="s">
        <v>252</v>
      </c>
    </row>
    <row r="29" spans="1:23" s="27" customFormat="1" ht="29.25" customHeight="1" x14ac:dyDescent="0.25">
      <c r="A29" s="66" t="s">
        <v>26</v>
      </c>
      <c r="B29" s="2" t="s">
        <v>27</v>
      </c>
      <c r="C29" s="26" t="str">
        <f>HLOOKUP(C$2,VSMO!$A$1:$BV$2,2,FALSE)</f>
        <v>н.д.</v>
      </c>
      <c r="D29" s="26" t="str">
        <f>HLOOKUP(D$2,VSMO!$A$1:$BV$2,2,FALSE)</f>
        <v>н.д.</v>
      </c>
      <c r="E29" s="26" t="str">
        <f>HLOOKUP(E$2,VSMO!$A$1:$BV$2,2,FALSE)</f>
        <v>н.д.</v>
      </c>
      <c r="F29" s="26" t="str">
        <f>HLOOKUP(F$2,VSMO!$A$1:$BV$2,2,FALSE)</f>
        <v>н.д.</v>
      </c>
      <c r="G29" s="26">
        <f>HLOOKUP(G$2,VSMO!$A$1:$BV$2,2,FALSE)</f>
        <v>11</v>
      </c>
      <c r="H29" s="26">
        <f>HLOOKUP(H$2,VSMO!$A$1:$BV$2,2,FALSE)</f>
        <v>29</v>
      </c>
      <c r="I29" s="26">
        <f>HLOOKUP(I$2,VSMO!$A$1:$BV$2,2,FALSE)</f>
        <v>37.880000000000003</v>
      </c>
      <c r="J29" s="26">
        <f>HLOOKUP(J$2,VSMO!$A$1:$BV$2,2,FALSE)</f>
        <v>50.83</v>
      </c>
      <c r="K29" s="26">
        <f>HLOOKUP(K$2,VSMO!$A$1:$BV$2,2,FALSE)</f>
        <v>53.92</v>
      </c>
      <c r="L29" s="26">
        <f>HLOOKUP(L$2,VSMO!$A$1:$BV$2,2,FALSE)</f>
        <v>23.13</v>
      </c>
      <c r="M29" s="26">
        <f>HLOOKUP(M$2,VSMO!$A$1:$BV$2,2,FALSE)</f>
        <v>1.5</v>
      </c>
      <c r="N29" s="26">
        <f>HLOOKUP(N$2,VSMO!$A$1:$BV$2,2,FALSE)</f>
        <v>5.0999999999999996</v>
      </c>
      <c r="O29" s="26">
        <f>HLOOKUP(O$2,VSMO!$A$1:$BV$2,2,FALSE)</f>
        <v>26.52</v>
      </c>
      <c r="P29" s="32">
        <f>HLOOKUP(P$2,VSMO!$A$1:$BV$2,2,FALSE)</f>
        <v>279.83</v>
      </c>
      <c r="Q29" s="32">
        <f>HLOOKUP(Q$2,VSMO!$A$1:$BV$2,2,FALSE)</f>
        <v>533.91</v>
      </c>
      <c r="R29" s="32">
        <f>HLOOKUP(R$2,VSMO!$A$1:$BV$2,2,FALSE)</f>
        <v>788</v>
      </c>
      <c r="S29" s="32">
        <f>HLOOKUP(S$2,VSMO!$A$1:$BV$2,2,FALSE)</f>
        <v>1274.22</v>
      </c>
      <c r="T29" s="32">
        <f>HLOOKUP(T$2,VSMO!$A$1:$BV$2,2,FALSE)</f>
        <v>2062.6799999999998</v>
      </c>
      <c r="U29" s="34">
        <f>HLOOKUP(U$2,VSMO!$A$1:$BV$2,2,FALSE)</f>
        <v>1646.45</v>
      </c>
      <c r="V29" s="24">
        <v>0</v>
      </c>
      <c r="W29" s="4" t="s">
        <v>253</v>
      </c>
    </row>
    <row r="30" spans="1:23" s="27" customFormat="1" ht="16.5" customHeight="1" x14ac:dyDescent="0.25">
      <c r="A30" s="66" t="s">
        <v>86</v>
      </c>
      <c r="B30" s="2" t="s">
        <v>87</v>
      </c>
      <c r="C30" s="26" t="str">
        <f>HLOOKUP(C$2,IRKT!$A$1:$BV$2,2,FALSE)</f>
        <v>н.д.</v>
      </c>
      <c r="D30" s="26" t="str">
        <f>HLOOKUP(D$2,IRKT!$A$1:$BV$2,2,FALSE)</f>
        <v>н.д.</v>
      </c>
      <c r="E30" s="26" t="str">
        <f>HLOOKUP(E$2,IRKT!$A$1:$BV$2,2,FALSE)</f>
        <v>н.д.</v>
      </c>
      <c r="F30" s="26">
        <f>HLOOKUP(F$2,IRKT!$A$1:$BV$2,2,FALSE)</f>
        <v>0.09</v>
      </c>
      <c r="G30" s="26">
        <f>HLOOKUP(G$2,IRKT!$A$1:$BV$2,2,FALSE)</f>
        <v>0</v>
      </c>
      <c r="H30" s="26">
        <f>HLOOKUP(H$2,IRKT!$A$1:$BV$2,2,FALSE)</f>
        <v>0.1</v>
      </c>
      <c r="I30" s="26">
        <f>HLOOKUP(I$2,IRKT!$A$1:$BV$2,2,FALSE)</f>
        <v>0</v>
      </c>
      <c r="J30" s="26">
        <f>HLOOKUP(J$2,IRKT!$A$1:$BV$2,2,FALSE)</f>
        <v>0.12</v>
      </c>
      <c r="K30" s="26">
        <f>HLOOKUP(K$2,IRKT!$A$1:$BV$2,2,FALSE)</f>
        <v>0.14000000000000001</v>
      </c>
      <c r="L30" s="26">
        <f>HLOOKUP(L$2,IRKT!$A$1:$BV$2,2,FALSE)</f>
        <v>0</v>
      </c>
      <c r="M30" s="26">
        <f>HLOOKUP(M$2,IRKT!$A$1:$BV$2,2,FALSE)</f>
        <v>0.45</v>
      </c>
      <c r="N30" s="26">
        <f>HLOOKUP(N$2,IRKT!$A$1:$BV$2,2,FALSE)</f>
        <v>0.38</v>
      </c>
      <c r="O30" s="26">
        <f>HLOOKUP(O$2,IRKT!$A$1:$BV$2,2,FALSE)</f>
        <v>0.44</v>
      </c>
      <c r="P30" s="26">
        <f>HLOOKUP(P$2,IRKT!$A$1:$BV$2,2,FALSE)</f>
        <v>0.45</v>
      </c>
      <c r="Q30" s="26">
        <f>HLOOKUP(Q$2,IRKT!$A$1:$BV$2,2,FALSE)</f>
        <v>0.5</v>
      </c>
      <c r="R30" s="26">
        <f>HLOOKUP(R$2,IRKT!$A$1:$BV$2,2,FALSE)</f>
        <v>0.21</v>
      </c>
      <c r="S30" s="32">
        <f>HLOOKUP(S$2,IRKT!$A$1:$BV$2,2,FALSE)</f>
        <v>0.6</v>
      </c>
      <c r="T30" s="32">
        <f>HLOOKUP(T$2,IRKT!$A$1:$BV$2,2,FALSE)</f>
        <v>0.9</v>
      </c>
      <c r="U30" s="32">
        <f>HLOOKUP(U$2,IRKT!$A$1:$BV$2,2,FALSE)</f>
        <v>1.1399999999999999</v>
      </c>
      <c r="V30" s="24">
        <v>3</v>
      </c>
      <c r="W30" s="4" t="s">
        <v>254</v>
      </c>
    </row>
    <row r="31" spans="1:23" s="27" customFormat="1" ht="16.5" customHeight="1" x14ac:dyDescent="0.25">
      <c r="A31" s="66" t="s">
        <v>145</v>
      </c>
      <c r="B31" s="3" t="s">
        <v>146</v>
      </c>
      <c r="C31" s="26" t="str">
        <f>HLOOKUP(C$2,KUBE!$A$1:$BV$2,2,FALSE)</f>
        <v>н.д.</v>
      </c>
      <c r="D31" s="26" t="str">
        <f>HLOOKUP(D$2,KUBE!$A$1:$BV$2,2,FALSE)</f>
        <v>н.д.</v>
      </c>
      <c r="E31" s="26" t="str">
        <f>HLOOKUP(E$2,KUBE!$A$1:$BV$2,2,FALSE)</f>
        <v>н.д.</v>
      </c>
      <c r="F31" s="26" t="str">
        <f>HLOOKUP(F$2,KUBE!$A$1:$BV$2,2,FALSE)</f>
        <v>н.д.</v>
      </c>
      <c r="G31" s="26" t="str">
        <f>HLOOKUP(G$2,KUBE!$A$1:$BV$2,2,FALSE)</f>
        <v>н.д.</v>
      </c>
      <c r="H31" s="26" t="str">
        <f>HLOOKUP(H$2,KUBE!$A$1:$BV$2,2,FALSE)</f>
        <v>н.д.</v>
      </c>
      <c r="I31" s="26">
        <f>HLOOKUP(I$2,KUBE!$A$1:$BV$2,2,FALSE)</f>
        <v>4.4769199999999998</v>
      </c>
      <c r="J31" s="26">
        <f>HLOOKUP(J$2,KUBE!$A$1:$BV$2,2,FALSE)</f>
        <v>1.2536</v>
      </c>
      <c r="K31" s="26">
        <f>HLOOKUP(K$2,KUBE!$A$1:$BV$2,2,FALSE)</f>
        <v>1.6788400000000001</v>
      </c>
      <c r="L31" s="26">
        <f>HLOOKUP(L$2,KUBE!$A$1:$BV$2,2,FALSE)</f>
        <v>0</v>
      </c>
      <c r="M31" s="26">
        <f>HLOOKUP(M$2,KUBE!$A$1:$BV$2,2,FALSE)</f>
        <v>0</v>
      </c>
      <c r="N31" s="26">
        <f>HLOOKUP(N$2,KUBE!$A$1:$BV$2,2,FALSE)</f>
        <v>0</v>
      </c>
      <c r="O31" s="26">
        <f>HLOOKUP(O$2,KUBE!$A$1:$BV$2,2,FALSE)</f>
        <v>0</v>
      </c>
      <c r="P31" s="26">
        <f>HLOOKUP(P$2,KUBE!$A$1:$BV$2,2,FALSE)</f>
        <v>0</v>
      </c>
      <c r="Q31" s="26">
        <f>HLOOKUP(Q$2,KUBE!$A$1:$BV$2,2,FALSE)</f>
        <v>0</v>
      </c>
      <c r="R31" s="26">
        <f>HLOOKUP(R$2,KUBE!$A$1:$BV$2,2,FALSE)</f>
        <v>0</v>
      </c>
      <c r="S31" s="26">
        <f>HLOOKUP(S$2,KUBE!$A$1:$BV$2,2,FALSE)</f>
        <v>4.0471050000000002</v>
      </c>
      <c r="T31" s="26">
        <f>HLOOKUP(T$2,KUBE!$A$1:$BV$2,2,FALSE)</f>
        <v>1.7626585669999999</v>
      </c>
      <c r="U31" s="34">
        <f>HLOOKUP(U$2,KUBE!$A$1:$BV$2,2,FALSE)</f>
        <v>1.0585165000000001</v>
      </c>
      <c r="V31" s="24">
        <v>0</v>
      </c>
      <c r="W31" s="4"/>
    </row>
    <row r="32" spans="1:23" s="27" customFormat="1" ht="29.25" customHeight="1" x14ac:dyDescent="0.25">
      <c r="A32" s="66" t="s">
        <v>107</v>
      </c>
      <c r="B32" s="3" t="s">
        <v>108</v>
      </c>
      <c r="C32" s="26" t="str">
        <f>HLOOKUP(C$2,KBTK!$A$1:$BV$2,2,FALSE)</f>
        <v>н.д.</v>
      </c>
      <c r="D32" s="26" t="str">
        <f>HLOOKUP(D$2,KBTK!$A$1:$BV$2,2,FALSE)</f>
        <v>н.д.</v>
      </c>
      <c r="E32" s="26" t="str">
        <f>HLOOKUP(E$2,KBTK!$A$1:$BV$2,2,FALSE)</f>
        <v>н.д.</v>
      </c>
      <c r="F32" s="26" t="str">
        <f>HLOOKUP(F$2,KBTK!$A$1:$BV$2,2,FALSE)</f>
        <v>н.д.</v>
      </c>
      <c r="G32" s="26" t="str">
        <f>HLOOKUP(G$2,KBTK!$A$1:$BV$2,2,FALSE)</f>
        <v>н.д.</v>
      </c>
      <c r="H32" s="26" t="str">
        <f>HLOOKUP(H$2,KBTK!$A$1:$BV$2,2,FALSE)</f>
        <v>н.д.</v>
      </c>
      <c r="I32" s="26" t="str">
        <f>HLOOKUP(I$2,KBTK!$A$1:$BV$2,2,FALSE)</f>
        <v>н.д.</v>
      </c>
      <c r="J32" s="26" t="str">
        <f>HLOOKUP(J$2,KBTK!$A$1:$BV$2,2,FALSE)</f>
        <v>н.д.</v>
      </c>
      <c r="K32" s="26" t="str">
        <f>HLOOKUP(K$2,KBTK!$A$1:$BV$2,2,FALSE)</f>
        <v>н.д.</v>
      </c>
      <c r="L32" s="26" t="str">
        <f>HLOOKUP(L$2,KBTK!$A$1:$BV$2,2,FALSE)</f>
        <v>н.д.</v>
      </c>
      <c r="M32" s="26">
        <f>HLOOKUP(M$2,KBTK!$A$1:$BV$2,2,FALSE)</f>
        <v>3</v>
      </c>
      <c r="N32" s="26">
        <f>HLOOKUP(N$2,KBTK!$A$1:$BV$2,2,FALSE)</f>
        <v>3</v>
      </c>
      <c r="O32" s="26">
        <f>HLOOKUP(O$2,KBTK!$A$1:$BV$2,2,FALSE)</f>
        <v>6</v>
      </c>
      <c r="P32" s="26">
        <f>HLOOKUP(P$2,KBTK!$A$1:$BV$2,2,FALSE)</f>
        <v>5</v>
      </c>
      <c r="Q32" s="26">
        <f>HLOOKUP(Q$2,KBTK!$A$1:$BV$2,2,FALSE)</f>
        <v>5</v>
      </c>
      <c r="R32" s="26">
        <f>HLOOKUP(R$2,KBTK!$A$1:$BV$2,2,FALSE)</f>
        <v>2.5</v>
      </c>
      <c r="S32" s="26">
        <f>HLOOKUP(S$2,KBTK!$A$1:$BV$2,2,FALSE)</f>
        <v>0</v>
      </c>
      <c r="T32" s="32">
        <f>HLOOKUP(T$2,KBTK!$A$1:$BV$2,2,FALSE)</f>
        <v>6</v>
      </c>
      <c r="U32" s="32">
        <f>HLOOKUP(U$2,KBTK!$A$1:$BV$2,2,FALSE)</f>
        <v>10</v>
      </c>
      <c r="V32" s="24">
        <v>2</v>
      </c>
      <c r="W32" s="4" t="s">
        <v>256</v>
      </c>
    </row>
    <row r="33" spans="1:23" s="27" customFormat="1" ht="16.5" customHeight="1" x14ac:dyDescent="0.25">
      <c r="A33" s="66" t="s">
        <v>133</v>
      </c>
      <c r="B33" s="2" t="s">
        <v>134</v>
      </c>
      <c r="C33" s="26" t="str">
        <f>HLOOKUP(C$2,KAZT!$A$1:$BV$2,2,FALSE)</f>
        <v>н.д.</v>
      </c>
      <c r="D33" s="26" t="str">
        <f>HLOOKUP(D$2,KAZT!$A$1:$BV$2,2,FALSE)</f>
        <v>н.д.</v>
      </c>
      <c r="E33" s="26" t="str">
        <f>HLOOKUP(E$2,KAZT!$A$1:$BV$2,2,FALSE)</f>
        <v>н.д.</v>
      </c>
      <c r="F33" s="26" t="str">
        <f>HLOOKUP(F$2,KAZT!$A$1:$BV$2,2,FALSE)</f>
        <v>н.д.</v>
      </c>
      <c r="G33" s="26">
        <f>HLOOKUP(G$2,KAZT!$A$1:$BV$2,2,FALSE)</f>
        <v>0.38</v>
      </c>
      <c r="H33" s="26">
        <f>HLOOKUP(H$2,KAZT!$A$1:$BV$2,2,FALSE)</f>
        <v>1.27</v>
      </c>
      <c r="I33" s="26">
        <f>HLOOKUP(I$2,KAZT!$A$1:$BV$2,2,FALSE)</f>
        <v>3.5</v>
      </c>
      <c r="J33" s="26">
        <f>HLOOKUP(J$2,KAZT!$A$1:$BV$2,2,FALSE)</f>
        <v>1.5</v>
      </c>
      <c r="K33" s="26">
        <f>HLOOKUP(K$2,KAZT!$A$1:$BV$2,2,FALSE)</f>
        <v>3</v>
      </c>
      <c r="L33" s="26">
        <f>HLOOKUP(L$2,KAZT!$A$1:$BV$2,2,FALSE)</f>
        <v>0.4</v>
      </c>
      <c r="M33" s="26">
        <f>HLOOKUP(M$2,KAZT!$A$1:$BV$2,2,FALSE)</f>
        <v>0.8</v>
      </c>
      <c r="N33" s="26">
        <f>HLOOKUP(N$2,KAZT!$A$1:$BV$2,2,FALSE)</f>
        <v>4</v>
      </c>
      <c r="O33" s="26">
        <f>HLOOKUP(O$2,KAZT!$A$1:$BV$2,2,FALSE)</f>
        <v>4.3</v>
      </c>
      <c r="P33" s="26">
        <f>HLOOKUP(P$2,KAZT!$A$1:$BV$2,2,FALSE)</f>
        <v>3.25</v>
      </c>
      <c r="Q33" s="26">
        <f>HLOOKUP(Q$2,KAZT!$A$1:$BV$2,2,FALSE)</f>
        <v>1.5</v>
      </c>
      <c r="R33" s="26">
        <f>HLOOKUP(R$2,KAZT!$A$1:$BV$2,2,FALSE)</f>
        <v>3.7</v>
      </c>
      <c r="S33" s="26">
        <f>HLOOKUP(S$2,KAZT!$A$1:$BV$2,2,FALSE)</f>
        <v>4.8</v>
      </c>
      <c r="T33" s="26">
        <f>HLOOKUP(T$2,KAZT!$A$1:$BV$2,2,FALSE)</f>
        <v>2</v>
      </c>
      <c r="U33" s="32">
        <f>HLOOKUP(U$2,KAZT!$A$1:$BV$2,2,FALSE)</f>
        <v>5</v>
      </c>
      <c r="V33" s="24">
        <v>1</v>
      </c>
      <c r="W33" s="4"/>
    </row>
    <row r="34" spans="1:23" s="27" customFormat="1" ht="16.5" customHeight="1" x14ac:dyDescent="0.25">
      <c r="A34" s="66" t="s">
        <v>131</v>
      </c>
      <c r="B34" s="2" t="s">
        <v>132</v>
      </c>
      <c r="C34" s="26" t="str">
        <f>HLOOKUP(C$2,KAZTP!$A$1:$BV$2,2,FALSE)</f>
        <v>н.д.</v>
      </c>
      <c r="D34" s="26" t="str">
        <f>HLOOKUP(D$2,KAZTP!$A$1:$BV$2,2,FALSE)</f>
        <v>н.д.</v>
      </c>
      <c r="E34" s="26" t="str">
        <f>HLOOKUP(E$2,KAZTP!$A$1:$BV$2,2,FALSE)</f>
        <v>н.д.</v>
      </c>
      <c r="F34" s="26" t="str">
        <f>HLOOKUP(F$2,KAZTP!$A$1:$BV$2,2,FALSE)</f>
        <v>н.д.</v>
      </c>
      <c r="G34" s="26">
        <f>HLOOKUP(G$2,KAZTP!$A$1:$BV$2,2,FALSE)</f>
        <v>0.38</v>
      </c>
      <c r="H34" s="26">
        <f>HLOOKUP(H$2,KAZTP!$A$1:$BV$2,2,FALSE)</f>
        <v>1.27</v>
      </c>
      <c r="I34" s="26">
        <f>HLOOKUP(I$2,KAZTP!$A$1:$BV$2,2,FALSE)</f>
        <v>3.5</v>
      </c>
      <c r="J34" s="26">
        <f>HLOOKUP(J$2,KAZTP!$A$1:$BV$2,2,FALSE)</f>
        <v>1.5</v>
      </c>
      <c r="K34" s="26">
        <f>HLOOKUP(K$2,KAZTP!$A$1:$BV$2,2,FALSE)</f>
        <v>3</v>
      </c>
      <c r="L34" s="26">
        <f>HLOOKUP(L$2,KAZTP!$A$1:$BV$2,2,FALSE)</f>
        <v>0.4</v>
      </c>
      <c r="M34" s="26">
        <f>HLOOKUP(M$2,KAZTP!$A$1:$BV$2,2,FALSE)</f>
        <v>0.8</v>
      </c>
      <c r="N34" s="26">
        <f>HLOOKUP(N$2,KAZTP!$A$1:$BV$2,2,FALSE)</f>
        <v>4</v>
      </c>
      <c r="O34" s="26">
        <f>HLOOKUP(O$2,KAZTP!$A$1:$BV$2,2,FALSE)</f>
        <v>4.3</v>
      </c>
      <c r="P34" s="26">
        <f>HLOOKUP(P$2,KAZTP!$A$1:$BV$2,2,FALSE)</f>
        <v>3.25</v>
      </c>
      <c r="Q34" s="26">
        <f>HLOOKUP(Q$2,KAZTP!$A$1:$BV$2,2,FALSE)</f>
        <v>1.5</v>
      </c>
      <c r="R34" s="26">
        <f>HLOOKUP(R$2,KAZTP!$A$1:$BV$2,2,FALSE)</f>
        <v>3.7</v>
      </c>
      <c r="S34" s="26">
        <f>HLOOKUP(S$2,KAZTP!$A$1:$BV$2,2,FALSE)</f>
        <v>4.8</v>
      </c>
      <c r="T34" s="26">
        <f>HLOOKUP(T$2,KAZTP!$A$1:$BV$2,2,FALSE)</f>
        <v>2</v>
      </c>
      <c r="U34" s="32">
        <f>HLOOKUP(U$2,KAZTP!$A$1:$BV$2,2,FALSE)</f>
        <v>5</v>
      </c>
      <c r="V34" s="24">
        <v>1</v>
      </c>
      <c r="W34" s="4"/>
    </row>
    <row r="35" spans="1:23" s="27" customFormat="1" ht="16.5" customHeight="1" x14ac:dyDescent="0.25">
      <c r="A35" s="66" t="s">
        <v>113</v>
      </c>
      <c r="B35" s="3" t="s">
        <v>114</v>
      </c>
      <c r="C35" s="26">
        <f>HLOOKUP(C$2,LSNG!$A$1:$BV$2,2,FALSE)</f>
        <v>0</v>
      </c>
      <c r="D35" s="26">
        <f>HLOOKUP(D$2,LSNG!$A$1:$BV$2,2,FALSE)</f>
        <v>0</v>
      </c>
      <c r="E35" s="26">
        <f>HLOOKUP(E$2,LSNG!$A$1:$BV$2,2,FALSE)</f>
        <v>0.33239999999999997</v>
      </c>
      <c r="F35" s="26">
        <f>HLOOKUP(F$2,LSNG!$A$1:$BV$2,2,FALSE)</f>
        <v>1.05</v>
      </c>
      <c r="G35" s="26">
        <f>HLOOKUP(G$2,LSNG!$A$1:$BV$2,2,FALSE)</f>
        <v>0.13600000000000001</v>
      </c>
      <c r="H35" s="26">
        <f>HLOOKUP(H$2,LSNG!$A$1:$BV$2,2,FALSE)</f>
        <v>0.19050500000000001</v>
      </c>
      <c r="I35" s="26">
        <f>HLOOKUP(I$2,LSNG!$A$1:$BV$2,2,FALSE)</f>
        <v>0</v>
      </c>
      <c r="J35" s="26">
        <f>HLOOKUP(J$2,LSNG!$A$1:$BV$2,2,FALSE)</f>
        <v>0</v>
      </c>
      <c r="K35" s="26">
        <f>HLOOKUP(K$2,LSNG!$A$1:$BV$2,2,FALSE)</f>
        <v>0</v>
      </c>
      <c r="L35" s="26">
        <f>HLOOKUP(L$2,LSNG!$A$1:$BV$2,2,FALSE)</f>
        <v>0</v>
      </c>
      <c r="M35" s="26">
        <f>HLOOKUP(M$2,LSNG!$A$1:$BV$2,2,FALSE)</f>
        <v>0</v>
      </c>
      <c r="N35" s="26">
        <f>HLOOKUP(N$2,LSNG!$A$1:$BV$2,2,FALSE)</f>
        <v>0</v>
      </c>
      <c r="O35" s="26">
        <f>HLOOKUP(O$2,LSNG!$A$1:$BV$2,2,FALSE)</f>
        <v>0</v>
      </c>
      <c r="P35" s="26">
        <f>HLOOKUP(P$2,LSNG!$A$1:$BV$2,2,FALSE)</f>
        <v>0.16311899999999999</v>
      </c>
      <c r="Q35" s="26">
        <f>HLOOKUP(Q$2,LSNG!$A$1:$BV$2,2,FALSE)</f>
        <v>3.9100000000000003E-2</v>
      </c>
      <c r="R35" s="26">
        <f>HLOOKUP(R$2,LSNG!$A$1:$BV$2,2,FALSE)</f>
        <v>0</v>
      </c>
      <c r="S35" s="26">
        <f>HLOOKUP(S$2,LSNG!$A$1:$BV$2,2,FALSE)</f>
        <v>0</v>
      </c>
      <c r="T35" s="26">
        <f>HLOOKUP(T$2,LSNG!$A$1:$BV$2,2,FALSE)</f>
        <v>0.1331</v>
      </c>
      <c r="U35" s="34">
        <f>HLOOKUP(U$2,LSNG!$A$1:$BV$2,2,FALSE)</f>
        <v>0.1366</v>
      </c>
      <c r="V35" s="24">
        <v>0</v>
      </c>
      <c r="W35" s="4" t="s">
        <v>263</v>
      </c>
    </row>
    <row r="36" spans="1:23" s="27" customFormat="1" ht="16.5" customHeight="1" x14ac:dyDescent="0.25">
      <c r="A36" s="66" t="s">
        <v>178</v>
      </c>
      <c r="B36" s="3" t="s">
        <v>179</v>
      </c>
      <c r="C36" s="26">
        <f>HLOOKUP(C$2,LSNGP!$A$1:$BV$2,2,FALSE)</f>
        <v>0</v>
      </c>
      <c r="D36" s="26">
        <f>HLOOKUP(D$2,LSNGP!$A$1:$BV$2,2,FALSE)</f>
        <v>0</v>
      </c>
      <c r="E36" s="26">
        <f>HLOOKUP(E$2,LSNGP!$A$1:$BV$2,2,FALSE)</f>
        <v>0.76529999999999998</v>
      </c>
      <c r="F36" s="26">
        <f>HLOOKUP(F$2,LSNGP!$A$1:$BV$2,2,FALSE)</f>
        <v>1.05</v>
      </c>
      <c r="G36" s="26">
        <f>HLOOKUP(G$2,LSNGP!$A$1:$BV$2,2,FALSE)</f>
        <v>0.16700000000000001</v>
      </c>
      <c r="H36" s="26">
        <f>HLOOKUP(H$2,LSNGP!$A$1:$BV$2,2,FALSE)</f>
        <v>0.64</v>
      </c>
      <c r="I36" s="26">
        <f>HLOOKUP(I$2,LSNGP!$A$1:$BV$2,2,FALSE)</f>
        <v>0</v>
      </c>
      <c r="J36" s="26">
        <f>HLOOKUP(J$2,LSNGP!$A$1:$BV$2,2,FALSE)</f>
        <v>0.45458979999999999</v>
      </c>
      <c r="K36" s="26">
        <f>HLOOKUP(K$2,LSNGP!$A$1:$BV$2,2,FALSE)</f>
        <v>0.9822265</v>
      </c>
      <c r="L36" s="26">
        <f>HLOOKUP(L$2,LSNGP!$A$1:$BV$2,2,FALSE)</f>
        <v>1.6508</v>
      </c>
      <c r="M36" s="26">
        <f>HLOOKUP(M$2,LSNGP!$A$1:$BV$2,2,FALSE)</f>
        <v>3.4933366000000001</v>
      </c>
      <c r="N36" s="26">
        <f>HLOOKUP(N$2,LSNGP!$A$1:$BV$2,2,FALSE)</f>
        <v>4.0804368999999996</v>
      </c>
      <c r="O36" s="26">
        <f>HLOOKUP(O$2,LSNGP!$A$1:$BV$2,2,FALSE)</f>
        <v>1.5197883999999999</v>
      </c>
      <c r="P36" s="26">
        <f>HLOOKUP(P$2,LSNGP!$A$1:$BV$2,2,FALSE)</f>
        <v>1.3234735040000001</v>
      </c>
      <c r="Q36" s="26">
        <f>HLOOKUP(Q$2,LSNGP!$A$1:$BV$2,2,FALSE)</f>
        <v>0.4556</v>
      </c>
      <c r="R36" s="26">
        <f>HLOOKUP(R$2,LSNGP!$A$1:$BV$2,2,FALSE)</f>
        <v>0</v>
      </c>
      <c r="S36" s="26">
        <f>HLOOKUP(S$2,LSNGP!$A$1:$BV$2,2,FALSE)</f>
        <v>0</v>
      </c>
      <c r="T36" s="32">
        <f>HLOOKUP(T$2,LSNGP!$A$1:$BV$2,2,FALSE)</f>
        <v>8.107405</v>
      </c>
      <c r="U36" s="32">
        <f>HLOOKUP(U$2,LSNGP!$A$1:$BV$2,2,FALSE)</f>
        <v>13.4682</v>
      </c>
      <c r="V36" s="24">
        <v>2</v>
      </c>
      <c r="W36" s="4" t="s">
        <v>264</v>
      </c>
    </row>
    <row r="37" spans="1:23" s="27" customFormat="1" ht="77.25" customHeight="1" x14ac:dyDescent="0.25">
      <c r="A37" s="67" t="s">
        <v>94</v>
      </c>
      <c r="B37" s="42" t="s">
        <v>95</v>
      </c>
      <c r="C37" s="32">
        <f>HLOOKUP(C$2,LKOH!$A$1:$BV$2,2,FALSE)</f>
        <v>3</v>
      </c>
      <c r="D37" s="32">
        <f>HLOOKUP(D$2,LKOH!$A$1:$BV$2,2,FALSE)</f>
        <v>8</v>
      </c>
      <c r="E37" s="32">
        <f>HLOOKUP(E$2,LKOH!$A$1:$BV$2,2,FALSE)</f>
        <v>15</v>
      </c>
      <c r="F37" s="32">
        <f>HLOOKUP(F$2,LKOH!$A$1:$BV$2,2,FALSE)</f>
        <v>19.5</v>
      </c>
      <c r="G37" s="32">
        <f>HLOOKUP(G$2,LKOH!$A$1:$BV$2,2,FALSE)</f>
        <v>24</v>
      </c>
      <c r="H37" s="32">
        <f>HLOOKUP(H$2,LKOH!$A$1:$BV$2,2,FALSE)</f>
        <v>28</v>
      </c>
      <c r="I37" s="32">
        <f>HLOOKUP(I$2,LKOH!$A$1:$BV$2,2,FALSE)</f>
        <v>33</v>
      </c>
      <c r="J37" s="32">
        <f>HLOOKUP(J$2,LKOH!$A$1:$BV$2,2,FALSE)</f>
        <v>38</v>
      </c>
      <c r="K37" s="32">
        <f>HLOOKUP(K$2,LKOH!$A$1:$BV$2,2,FALSE)</f>
        <v>42</v>
      </c>
      <c r="L37" s="32">
        <f>HLOOKUP(L$2,LKOH!$A$1:$BV$2,2,FALSE)</f>
        <v>50</v>
      </c>
      <c r="M37" s="32">
        <f>HLOOKUP(M$2,LKOH!$A$1:$BV$2,2,FALSE)</f>
        <v>52</v>
      </c>
      <c r="N37" s="32">
        <f>HLOOKUP(N$2,LKOH!$A$1:$BV$2,2,FALSE)</f>
        <v>59</v>
      </c>
      <c r="O37" s="32">
        <f>HLOOKUP(O$2,LKOH!$A$1:$BV$2,2,FALSE)</f>
        <v>115</v>
      </c>
      <c r="P37" s="33">
        <f>HLOOKUP(P$2,LKOH!$A$1:$BV$2,2,FALSE)</f>
        <v>100</v>
      </c>
      <c r="Q37" s="32">
        <f>HLOOKUP(Q$2,LKOH!$A$1:$BV$2,2,FALSE)</f>
        <v>120</v>
      </c>
      <c r="R37" s="32">
        <f>HLOOKUP(R$2,LKOH!$A$1:$BV$2,2,FALSE)</f>
        <v>159</v>
      </c>
      <c r="S37" s="32">
        <f>HLOOKUP(S$2,LKOH!$A$1:$BV$2,2,FALSE)</f>
        <v>187</v>
      </c>
      <c r="T37" s="32">
        <f>HLOOKUP(T$2,LKOH!$A$1:$BV$2,2,FALSE)</f>
        <v>205</v>
      </c>
      <c r="U37" s="32">
        <f>HLOOKUP(U$2,LKOH!$A$1:$BV$2,2,FALSE)</f>
        <v>225</v>
      </c>
      <c r="V37" s="24">
        <v>19</v>
      </c>
      <c r="W37" s="4" t="s">
        <v>265</v>
      </c>
    </row>
    <row r="38" spans="1:23" s="27" customFormat="1" ht="30.75" customHeight="1" x14ac:dyDescent="0.25">
      <c r="A38" s="66" t="s">
        <v>135</v>
      </c>
      <c r="B38" s="2" t="s">
        <v>136</v>
      </c>
      <c r="C38" s="31" t="str">
        <f>HLOOKUP(C$2,MGNT!$A$1:$BV$2,2,FALSE)</f>
        <v>н.д.</v>
      </c>
      <c r="D38" s="31" t="str">
        <f>HLOOKUP(D$2,MGNT!$A$1:$BV$2,2,FALSE)</f>
        <v>н.д.</v>
      </c>
      <c r="E38" s="31" t="str">
        <f>HLOOKUP(E$2,MGNT!$A$1:$BV$2,2,FALSE)</f>
        <v>н.д.</v>
      </c>
      <c r="F38" s="31" t="str">
        <f>HLOOKUP(F$2,MGNT!$A$1:$BV$2,2,FALSE)</f>
        <v>н.д.</v>
      </c>
      <c r="G38" s="31" t="str">
        <f>HLOOKUP(G$2,MGNT!$A$1:$BV$2,2,FALSE)</f>
        <v>н.д.</v>
      </c>
      <c r="H38" s="31" t="str">
        <f>HLOOKUP(H$2,MGNT!$A$1:$BV$2,2,FALSE)</f>
        <v>н.д.</v>
      </c>
      <c r="I38" s="31" t="str">
        <f>HLOOKUP(I$2,MGNT!$A$1:$BV$2,2,FALSE)</f>
        <v>н.д.</v>
      </c>
      <c r="J38" s="31" t="str">
        <f>HLOOKUP(J$2,MGNT!$A$1:$BV$2,2,FALSE)</f>
        <v>н.д.</v>
      </c>
      <c r="K38" s="31" t="str">
        <f>HLOOKUP(K$2,MGNT!$A$1:$BV$2,2,FALSE)</f>
        <v>н.д.</v>
      </c>
      <c r="L38" s="31">
        <f>HLOOKUP(L$2,MGNT!$A$1:$BV$2,2,FALSE)</f>
        <v>6.22</v>
      </c>
      <c r="M38" s="31">
        <f>HLOOKUP(M$2,MGNT!$A$1:$BV$2,2,FALSE)</f>
        <v>10.06</v>
      </c>
      <c r="N38" s="31">
        <f>HLOOKUP(N$2,MGNT!$A$1:$BV$2,2,FALSE)</f>
        <v>11.24</v>
      </c>
      <c r="O38" s="31">
        <f>HLOOKUP(O$2,MGNT!$A$1:$BV$2,2,FALSE)</f>
        <v>44.59</v>
      </c>
      <c r="P38" s="31">
        <f>HLOOKUP(P$2,MGNT!$A$1:$BV$2,2,FALSE)</f>
        <v>101.08000000000001</v>
      </c>
      <c r="Q38" s="31">
        <f>HLOOKUP(Q$2,MGNT!$A$1:$BV$2,2,FALSE)</f>
        <v>319.52</v>
      </c>
      <c r="R38" s="31">
        <f>HLOOKUP(R$2,MGNT!$A$1:$BV$2,2,FALSE)</f>
        <v>400.74</v>
      </c>
      <c r="S38" s="31">
        <f>HLOOKUP(S$2,MGNT!$A$1:$BV$2,2,FALSE)</f>
        <v>253.01999999999998</v>
      </c>
      <c r="T38" s="31">
        <f>HLOOKUP(T$2,MGNT!$A$1:$BV$2,2,FALSE)</f>
        <v>182.92000000000002</v>
      </c>
      <c r="U38" s="34">
        <f>HLOOKUP(U$2,MGNT!$A$1:$BV$2,2,FALSE)</f>
        <v>272.88</v>
      </c>
      <c r="V38" s="24">
        <v>0</v>
      </c>
      <c r="W38" s="4" t="s">
        <v>270</v>
      </c>
    </row>
    <row r="39" spans="1:23" s="27" customFormat="1" ht="16.5" customHeight="1" x14ac:dyDescent="0.25">
      <c r="A39" s="66" t="s">
        <v>82</v>
      </c>
      <c r="B39" s="3" t="s">
        <v>83</v>
      </c>
      <c r="C39" s="31" t="str">
        <f>HLOOKUP(C$2,MAGN!$A$1:$BV$2,2,FALSE)</f>
        <v>н.д.</v>
      </c>
      <c r="D39" s="31" t="str">
        <f>HLOOKUP(D$2,MAGN!$A$1:$BV$2,2,FALSE)</f>
        <v>н.д.</v>
      </c>
      <c r="E39" s="31" t="str">
        <f>HLOOKUP(E$2,MAGN!$A$1:$BV$2,2,FALSE)</f>
        <v>н.д.</v>
      </c>
      <c r="F39" s="31" t="str">
        <f>HLOOKUP(F$2,MAGN!$A$1:$BV$2,2,FALSE)</f>
        <v>н.д.</v>
      </c>
      <c r="G39" s="31" t="str">
        <f>HLOOKUP(G$2,MAGN!$A$1:$BV$2,2,FALSE)</f>
        <v>н.д.</v>
      </c>
      <c r="H39" s="31">
        <f>HLOOKUP(H$2,MAGN!$A$1:$BV$2,2,FALSE)</f>
        <v>2.6619999999999999</v>
      </c>
      <c r="I39" s="31">
        <f>HLOOKUP(I$2,MAGN!$A$1:$BV$2,2,FALSE)</f>
        <v>2.85</v>
      </c>
      <c r="J39" s="31">
        <f>HLOOKUP(J$2,MAGN!$A$1:$BV$2,2,FALSE)</f>
        <v>1.3089999999999999</v>
      </c>
      <c r="K39" s="31">
        <f>HLOOKUP(K$2,MAGN!$A$1:$BV$2,2,FALSE)</f>
        <v>0.88400000000000001</v>
      </c>
      <c r="L39" s="31">
        <f>HLOOKUP(L$2,MAGN!$A$1:$BV$2,2,FALSE)</f>
        <v>0</v>
      </c>
      <c r="M39" s="31">
        <f>HLOOKUP(M$2,MAGN!$A$1:$BV$2,2,FALSE)</f>
        <v>0.37</v>
      </c>
      <c r="N39" s="31">
        <f>HLOOKUP(N$2,MAGN!$A$1:$BV$2,2,FALSE)</f>
        <v>0.33</v>
      </c>
      <c r="O39" s="31">
        <f>HLOOKUP(O$2,MAGN!$A$1:$BV$2,2,FALSE)</f>
        <v>0.28000000000000003</v>
      </c>
      <c r="P39" s="31">
        <f>HLOOKUP(P$2,MAGN!$A$1:$BV$2,2,FALSE)</f>
        <v>0</v>
      </c>
      <c r="Q39" s="31">
        <f>HLOOKUP(Q$2,MAGN!$A$1:$BV$2,2,FALSE)</f>
        <v>0.57999999999999996</v>
      </c>
      <c r="R39" s="31">
        <f>HLOOKUP(R$2,MAGN!$A$1:$BV$2,2,FALSE)</f>
        <v>0.57999999999999996</v>
      </c>
      <c r="S39" s="31">
        <f>HLOOKUP(S$2,MAGN!$A$1:$BV$2,2,FALSE)</f>
        <v>1.03</v>
      </c>
      <c r="T39" s="32">
        <f>HLOOKUP(T$2,MAGN!$A$1:$BV$2,2,FALSE)</f>
        <v>3.2219999999999995</v>
      </c>
      <c r="U39" s="32">
        <f>HLOOKUP(U$2,MAGN!$A$1:$BV$2,2,FALSE)</f>
        <v>5.3100000000000005</v>
      </c>
      <c r="V39" s="24">
        <v>2</v>
      </c>
      <c r="W39" s="4" t="s">
        <v>273</v>
      </c>
    </row>
    <row r="40" spans="1:23" s="27" customFormat="1" ht="16.5" customHeight="1" x14ac:dyDescent="0.25">
      <c r="A40" s="66" t="s">
        <v>14</v>
      </c>
      <c r="B40" s="2" t="s">
        <v>15</v>
      </c>
      <c r="C40" s="31">
        <f>HLOOKUP(C$2,MGTS!$A$1:$BV$2,2,FALSE)</f>
        <v>0</v>
      </c>
      <c r="D40" s="31">
        <f>HLOOKUP(D$2,MGTS!$A$1:$BV$2,2,FALSE)</f>
        <v>0.68</v>
      </c>
      <c r="E40" s="31">
        <f>HLOOKUP(E$2,MGTS!$A$1:$BV$2,2,FALSE)</f>
        <v>0.68</v>
      </c>
      <c r="F40" s="31">
        <f>HLOOKUP(F$2,MGTS!$A$1:$BV$2,2,FALSE)</f>
        <v>0.68</v>
      </c>
      <c r="G40" s="31">
        <f>HLOOKUP(G$2,MGTS!$A$1:$BV$2,2,FALSE)</f>
        <v>1.2132000000000001</v>
      </c>
      <c r="H40" s="31">
        <f>HLOOKUP(H$2,MGTS!$A$1:$BV$2,2,FALSE)</f>
        <v>1.8197000000000001</v>
      </c>
      <c r="I40" s="31">
        <f>HLOOKUP(I$2,MGTS!$A$1:$BV$2,2,FALSE)</f>
        <v>0</v>
      </c>
      <c r="J40" s="31">
        <f>HLOOKUP(J$2,MGTS!$A$1:$BV$2,2,FALSE)</f>
        <v>8.75</v>
      </c>
      <c r="K40" s="31">
        <f>HLOOKUP(K$2,MGTS!$A$1:$BV$2,2,FALSE)</f>
        <v>4.7</v>
      </c>
      <c r="L40" s="31">
        <f>HLOOKUP(L$2,MGTS!$A$1:$BV$2,2,FALSE)</f>
        <v>0</v>
      </c>
      <c r="M40" s="31">
        <f>HLOOKUP(M$2,MGTS!$A$1:$BV$2,2,FALSE)</f>
        <v>0</v>
      </c>
      <c r="N40" s="31">
        <f>HLOOKUP(N$2,MGTS!$A$1:$BV$2,2,FALSE)</f>
        <v>197.94</v>
      </c>
      <c r="O40" s="31">
        <f>HLOOKUP(O$2,MGTS!$A$1:$BV$2,2,FALSE)</f>
        <v>0</v>
      </c>
      <c r="P40" s="31">
        <f>HLOOKUP(P$2,MGTS!$A$1:$BV$2,2,FALSE)</f>
        <v>0</v>
      </c>
      <c r="Q40" s="31">
        <f>HLOOKUP(Q$2,MGTS!$A$1:$BV$2,2,FALSE)</f>
        <v>15.26</v>
      </c>
      <c r="R40" s="31">
        <f>HLOOKUP(R$2,MGTS!$A$1:$BV$2,2,FALSE)</f>
        <v>10.99</v>
      </c>
      <c r="S40" s="32">
        <f>HLOOKUP(S$2,MGTS!$A$1:$BV$2,2,FALSE)</f>
        <v>222</v>
      </c>
      <c r="T40" s="32">
        <f>HLOOKUP(T$2,MGTS!$A$1:$BV$2,2,FALSE)</f>
        <v>233</v>
      </c>
      <c r="U40" s="34">
        <f>HLOOKUP(U$2,MGTS!$A$1:$BV$2,2,FALSE)</f>
        <v>231</v>
      </c>
      <c r="V40" s="24">
        <v>0</v>
      </c>
      <c r="W40" s="4" t="s">
        <v>274</v>
      </c>
    </row>
    <row r="41" spans="1:23" s="27" customFormat="1" ht="16.5" customHeight="1" x14ac:dyDescent="0.25">
      <c r="A41" s="66" t="s">
        <v>10</v>
      </c>
      <c r="B41" s="2" t="s">
        <v>11</v>
      </c>
      <c r="C41" s="31">
        <f>HLOOKUP(C$2,MGTSP!$A$1:$BV$2,2,FALSE)</f>
        <v>4.2000000000000003E-2</v>
      </c>
      <c r="D41" s="31">
        <f>HLOOKUP(D$2,MGTSP!$A$1:$BV$2,2,FALSE)</f>
        <v>4.8899999999999997</v>
      </c>
      <c r="E41" s="31">
        <f>HLOOKUP(E$2,MGTSP!$A$1:$BV$2,2,FALSE)</f>
        <v>2.2951100000000002</v>
      </c>
      <c r="F41" s="31">
        <f>HLOOKUP(F$2,MGTSP!$A$1:$BV$2,2,FALSE)</f>
        <v>7.0551709999999996</v>
      </c>
      <c r="G41" s="31">
        <f>HLOOKUP(G$2,MGTSP!$A$1:$BV$2,2,FALSE)</f>
        <v>12.131500000000001</v>
      </c>
      <c r="H41" s="31">
        <f>HLOOKUP(H$2,MGTSP!$A$1:$BV$2,2,FALSE)</f>
        <v>11.7774</v>
      </c>
      <c r="I41" s="31">
        <f>HLOOKUP(I$2,MGTSP!$A$1:$BV$2,2,FALSE)</f>
        <v>0</v>
      </c>
      <c r="J41" s="31">
        <f>HLOOKUP(J$2,MGTSP!$A$1:$BV$2,2,FALSE)</f>
        <v>39.770000000000003</v>
      </c>
      <c r="K41" s="31">
        <f>HLOOKUP(K$2,MGTSP!$A$1:$BV$2,2,FALSE)</f>
        <v>46.981999999999999</v>
      </c>
      <c r="L41" s="31">
        <f>HLOOKUP(L$2,MGTSP!$A$1:$BV$2,2,FALSE)</f>
        <v>0</v>
      </c>
      <c r="M41" s="31">
        <f>HLOOKUP(M$2,MGTSP!$A$1:$BV$2,2,FALSE)</f>
        <v>49.44</v>
      </c>
      <c r="N41" s="31">
        <f>HLOOKUP(N$2,MGTSP!$A$1:$BV$2,2,FALSE)</f>
        <v>197.94</v>
      </c>
      <c r="O41" s="31">
        <f>HLOOKUP(O$2,MGTSP!$A$1:$BV$2,2,FALSE)</f>
        <v>0</v>
      </c>
      <c r="P41" s="31">
        <f>HLOOKUP(P$2,MGTSP!$A$1:$BV$2,2,FALSE)</f>
        <v>0</v>
      </c>
      <c r="Q41" s="31">
        <f>HLOOKUP(Q$2,MGTSP!$A$1:$BV$2,2,FALSE)</f>
        <v>78.099999999999994</v>
      </c>
      <c r="R41" s="31">
        <f>HLOOKUP(R$2,MGTSP!$A$1:$BV$2,2,FALSE)</f>
        <v>56.27</v>
      </c>
      <c r="S41" s="32">
        <f>HLOOKUP(S$2,MGTSP!$A$1:$BV$2,2,FALSE)</f>
        <v>222</v>
      </c>
      <c r="T41" s="32">
        <f>HLOOKUP(T$2,MGTSP!$A$1:$BV$2,2,FALSE)</f>
        <v>233</v>
      </c>
      <c r="U41" s="34">
        <f>HLOOKUP(U$2,MGTSP!$A$1:$BV$2,2,FALSE)</f>
        <v>231</v>
      </c>
      <c r="V41" s="24">
        <v>0</v>
      </c>
      <c r="W41" s="4" t="s">
        <v>274</v>
      </c>
    </row>
    <row r="42" spans="1:23" s="27" customFormat="1" ht="16.5" customHeight="1" x14ac:dyDescent="0.25">
      <c r="A42" s="66" t="s">
        <v>32</v>
      </c>
      <c r="B42" s="2" t="s">
        <v>33</v>
      </c>
      <c r="C42" s="31" t="str">
        <f>HLOOKUP(C$2,MFON!$A$1:$BV$2,2,FALSE)</f>
        <v>н.д.</v>
      </c>
      <c r="D42" s="31" t="str">
        <f>HLOOKUP(D$2,MFON!$A$1:$BV$2,2,FALSE)</f>
        <v>н.д.</v>
      </c>
      <c r="E42" s="31" t="str">
        <f>HLOOKUP(E$2,MFON!$A$1:$BV$2,2,FALSE)</f>
        <v>н.д.</v>
      </c>
      <c r="F42" s="31" t="str">
        <f>HLOOKUP(F$2,MFON!$A$1:$BV$2,2,FALSE)</f>
        <v>н.д.</v>
      </c>
      <c r="G42" s="31" t="str">
        <f>HLOOKUP(G$2,MFON!$A$1:$BV$2,2,FALSE)</f>
        <v>н.д.</v>
      </c>
      <c r="H42" s="31" t="str">
        <f>HLOOKUP(H$2,MFON!$A$1:$BV$2,2,FALSE)</f>
        <v>н.д.</v>
      </c>
      <c r="I42" s="31" t="str">
        <f>HLOOKUP(I$2,MFON!$A$1:$BV$2,2,FALSE)</f>
        <v>н.д.</v>
      </c>
      <c r="J42" s="31" t="str">
        <f>HLOOKUP(J$2,MFON!$A$1:$BV$2,2,FALSE)</f>
        <v>н.д.</v>
      </c>
      <c r="K42" s="31" t="str">
        <f>HLOOKUP(K$2,MFON!$A$1:$BV$2,2,FALSE)</f>
        <v>н.д.</v>
      </c>
      <c r="L42" s="31" t="str">
        <f>HLOOKUP(L$2,MFON!$A$1:$BV$2,2,FALSE)</f>
        <v>н.д.</v>
      </c>
      <c r="M42" s="31" t="str">
        <f>HLOOKUP(M$2,MFON!$A$1:$BV$2,2,FALSE)</f>
        <v>н.д.</v>
      </c>
      <c r="N42" s="31" t="str">
        <f>HLOOKUP(N$2,MFON!$A$1:$BV$2,2,FALSE)</f>
        <v>н.д.</v>
      </c>
      <c r="O42" s="31" t="str">
        <f>HLOOKUP(O$2,MFON!$A$1:$BV$2,2,FALSE)</f>
        <v>н.д.</v>
      </c>
      <c r="P42" s="31">
        <f>HLOOKUP(P$2,MFON!$A$1:$BV$2,2,FALSE)</f>
        <v>64.510000000000005</v>
      </c>
      <c r="Q42" s="31">
        <f>HLOOKUP(Q$2,MFON!$A$1:$BV$2,2,FALSE)</f>
        <v>64.510000000000005</v>
      </c>
      <c r="R42" s="31">
        <f>HLOOKUP(R$2,MFON!$A$1:$BV$2,2,FALSE)</f>
        <v>80.64</v>
      </c>
      <c r="S42" s="31">
        <f>HLOOKUP(S$2,MFON!$A$1:$BV$2,2,FALSE)</f>
        <v>80.63000000000001</v>
      </c>
      <c r="T42" s="31">
        <f>HLOOKUP(T$2,MFON!$A$1:$BV$2,2,FALSE)</f>
        <v>32.25</v>
      </c>
      <c r="U42" s="34">
        <f>HLOOKUP(U$2,MFON!$A$1:$BV$2,2,FALSE)</f>
        <v>0</v>
      </c>
      <c r="V42" s="24">
        <v>0</v>
      </c>
      <c r="W42" s="4" t="s">
        <v>277</v>
      </c>
    </row>
    <row r="43" spans="1:23" s="27" customFormat="1" ht="16.5" customHeight="1" x14ac:dyDescent="0.25">
      <c r="A43" s="66" t="s">
        <v>162</v>
      </c>
      <c r="B43" s="3" t="s">
        <v>163</v>
      </c>
      <c r="C43" s="31" t="str">
        <f>HLOOKUP(C$2,MTLR!$A$1:$BV$2,2,FALSE)</f>
        <v>н.д.</v>
      </c>
      <c r="D43" s="31" t="str">
        <f>HLOOKUP(D$2,MTLR!$A$1:$BV$2,2,FALSE)</f>
        <v>н.д.</v>
      </c>
      <c r="E43" s="31" t="str">
        <f>HLOOKUP(E$2,MTLR!$A$1:$BV$2,2,FALSE)</f>
        <v>н.д.</v>
      </c>
      <c r="F43" s="31" t="str">
        <f>HLOOKUP(F$2,MTLR!$A$1:$BV$2,2,FALSE)</f>
        <v>н.д.</v>
      </c>
      <c r="G43" s="31">
        <f>HLOOKUP(G$2,MTLR!$A$1:$BV$2,2,FALSE)</f>
        <v>0.39</v>
      </c>
      <c r="H43" s="31">
        <f>HLOOKUP(H$2,MTLR!$A$1:$BV$2,2,FALSE)</f>
        <v>13.7</v>
      </c>
      <c r="I43" s="31">
        <f>HLOOKUP(I$2,MTLR!$A$1:$BV$2,2,FALSE)</f>
        <v>12.73</v>
      </c>
      <c r="J43" s="31">
        <f>HLOOKUP(J$2,MTLR!$A$1:$BV$2,2,FALSE)</f>
        <v>19.7</v>
      </c>
      <c r="K43" s="31">
        <f>HLOOKUP(K$2,MTLR!$A$1:$BV$2,2,FALSE)</f>
        <v>26.38</v>
      </c>
      <c r="L43" s="31">
        <f>HLOOKUP(L$2,MTLR!$A$1:$BV$2,2,FALSE)</f>
        <v>5.53</v>
      </c>
      <c r="M43" s="31">
        <f>HLOOKUP(M$2,MTLR!$A$1:$BV$2,2,FALSE)</f>
        <v>1.0900000000000001</v>
      </c>
      <c r="N43" s="31">
        <f>HLOOKUP(N$2,MTLR!$A$1:$BV$2,2,FALSE)</f>
        <v>8.73</v>
      </c>
      <c r="O43" s="31">
        <f>HLOOKUP(O$2,MTLR!$A$1:$BV$2,2,FALSE)</f>
        <v>8.06</v>
      </c>
      <c r="P43" s="31">
        <f>HLOOKUP(P$2,MTLR!$A$1:$BV$2,2,FALSE)</f>
        <v>0</v>
      </c>
      <c r="Q43" s="31">
        <f>HLOOKUP(Q$2,MTLR!$A$1:$BV$2,2,FALSE)</f>
        <v>0</v>
      </c>
      <c r="R43" s="31">
        <f>HLOOKUP(R$2,MTLR!$A$1:$BV$2,2,FALSE)</f>
        <v>0</v>
      </c>
      <c r="S43" s="31">
        <f>HLOOKUP(S$2,MTLR!$A$1:$BV$2,2,FALSE)</f>
        <v>0</v>
      </c>
      <c r="T43" s="31">
        <f>HLOOKUP(T$2,MTLR!$A$1:$BV$2,2,FALSE)</f>
        <v>0</v>
      </c>
      <c r="U43" s="34">
        <f>HLOOKUP(U$2,MTLR!$A$1:$BV$2,2,FALSE)</f>
        <v>0</v>
      </c>
      <c r="V43" s="24">
        <v>0</v>
      </c>
      <c r="W43" s="4" t="s">
        <v>278</v>
      </c>
    </row>
    <row r="44" spans="1:23" s="27" customFormat="1" ht="16.5" customHeight="1" x14ac:dyDescent="0.25">
      <c r="A44" s="66" t="s">
        <v>6</v>
      </c>
      <c r="B44" s="3" t="s">
        <v>7</v>
      </c>
      <c r="C44" s="31" t="str">
        <f>HLOOKUP(C$2,MTLRP!$A$1:$BV$2,2,FALSE)</f>
        <v>н.д.</v>
      </c>
      <c r="D44" s="31" t="str">
        <f>HLOOKUP(D$2,MTLRP!$A$1:$BV$2,2,FALSE)</f>
        <v>н.д.</v>
      </c>
      <c r="E44" s="31" t="str">
        <f>HLOOKUP(E$2,MTLRP!$A$1:$BV$2,2,FALSE)</f>
        <v>н.д.</v>
      </c>
      <c r="F44" s="31" t="str">
        <f>HLOOKUP(F$2,MTLRP!$A$1:$BV$2,2,FALSE)</f>
        <v>н.д.</v>
      </c>
      <c r="G44" s="31" t="str">
        <f>HLOOKUP(G$2,MTLRP!$A$1:$BV$2,2,FALSE)</f>
        <v>н.д.</v>
      </c>
      <c r="H44" s="31" t="str">
        <f>HLOOKUP(H$2,MTLRP!$A$1:$BV$2,2,FALSE)</f>
        <v>н.д.</v>
      </c>
      <c r="I44" s="31" t="str">
        <f>HLOOKUP(I$2,MTLRP!$A$1:$BV$2,2,FALSE)</f>
        <v>н.д.</v>
      </c>
      <c r="J44" s="31" t="str">
        <f>HLOOKUP(J$2,MTLRP!$A$1:$BV$2,2,FALSE)</f>
        <v>н.д.</v>
      </c>
      <c r="K44" s="31" t="str">
        <f>HLOOKUP(K$2,MTLRP!$A$1:$BV$2,2,FALSE)</f>
        <v>н.д.</v>
      </c>
      <c r="L44" s="31">
        <f>HLOOKUP(L$2,MTLRP!$A$1:$BV$2,2,FALSE)</f>
        <v>50.55</v>
      </c>
      <c r="M44" s="31">
        <f>HLOOKUP(M$2,MTLRP!$A$1:$BV$2,2,FALSE)</f>
        <v>3.29</v>
      </c>
      <c r="N44" s="31">
        <f>HLOOKUP(N$2,MTLRP!$A$1:$BV$2,2,FALSE)</f>
        <v>26.21</v>
      </c>
      <c r="O44" s="31">
        <f>HLOOKUP(O$2,MTLRP!$A$1:$BV$2,2,FALSE)</f>
        <v>31.28</v>
      </c>
      <c r="P44" s="31">
        <f>HLOOKUP(P$2,MTLRP!$A$1:$BV$2,2,FALSE)</f>
        <v>0.05</v>
      </c>
      <c r="Q44" s="31">
        <f>HLOOKUP(Q$2,MTLRP!$A$1:$BV$2,2,FALSE)</f>
        <v>0.05</v>
      </c>
      <c r="R44" s="31">
        <f>HLOOKUP(R$2,MTLRP!$A$1:$BV$2,2,FALSE)</f>
        <v>0.05</v>
      </c>
      <c r="S44" s="31">
        <f>HLOOKUP(S$2,MTLRP!$A$1:$BV$2,2,FALSE)</f>
        <v>0.05</v>
      </c>
      <c r="T44" s="31">
        <f>HLOOKUP(T$2,MTLRP!$A$1:$BV$2,2,FALSE)</f>
        <v>10.28</v>
      </c>
      <c r="U44" s="34">
        <f>HLOOKUP(U$2,MTLRP!$A$1:$BV$2,2,FALSE)</f>
        <v>16.66</v>
      </c>
      <c r="V44" s="24">
        <v>0</v>
      </c>
      <c r="W44" s="4" t="s">
        <v>279</v>
      </c>
    </row>
    <row r="45" spans="1:23" s="27" customFormat="1" ht="33" customHeight="1" x14ac:dyDescent="0.25">
      <c r="A45" s="67" t="s">
        <v>102</v>
      </c>
      <c r="B45" s="42" t="s">
        <v>103</v>
      </c>
      <c r="C45" s="31" t="str">
        <f>HLOOKUP(C$2,MOEX!$A$1:$BV$2,2,FALSE)</f>
        <v>н.д.</v>
      </c>
      <c r="D45" s="31" t="str">
        <f>HLOOKUP(D$2,MOEX!$A$1:$BV$2,2,FALSE)</f>
        <v>н.д.</v>
      </c>
      <c r="E45" s="31" t="str">
        <f>HLOOKUP(E$2,MOEX!$A$1:$BV$2,2,FALSE)</f>
        <v>н.д.</v>
      </c>
      <c r="F45" s="31" t="str">
        <f>HLOOKUP(F$2,MOEX!$A$1:$BV$2,2,FALSE)</f>
        <v>н.д.</v>
      </c>
      <c r="G45" s="31" t="str">
        <f>HLOOKUP(G$2,MOEX!$A$1:$BV$2,2,FALSE)</f>
        <v>н.д.</v>
      </c>
      <c r="H45" s="31" t="str">
        <f>HLOOKUP(H$2,MOEX!$A$1:$BV$2,2,FALSE)</f>
        <v>н.д.</v>
      </c>
      <c r="I45" s="31" t="str">
        <f>HLOOKUP(I$2,MOEX!$A$1:$BV$2,2,FALSE)</f>
        <v>н.д.</v>
      </c>
      <c r="J45" s="31" t="str">
        <f>HLOOKUP(J$2,MOEX!$A$1:$BV$2,2,FALSE)</f>
        <v>н.д.</v>
      </c>
      <c r="K45" s="31" t="str">
        <f>HLOOKUP(K$2,MOEX!$A$1:$BV$2,2,FALSE)</f>
        <v>н.д.</v>
      </c>
      <c r="L45" s="31" t="str">
        <f>HLOOKUP(L$2,MOEX!$A$1:$BV$2,2,FALSE)</f>
        <v>н.д.</v>
      </c>
      <c r="M45" s="31" t="str">
        <f>HLOOKUP(M$2,MOEX!$A$1:$BV$2,2,FALSE)</f>
        <v>н.д.</v>
      </c>
      <c r="N45" s="31" t="str">
        <f>HLOOKUP(N$2,MOEX!$A$1:$BV$2,2,FALSE)</f>
        <v>н.д.</v>
      </c>
      <c r="O45" s="31">
        <f>HLOOKUP(O$2,MOEX!$A$1:$BV$2,2,FALSE)</f>
        <v>0.31</v>
      </c>
      <c r="P45" s="32">
        <f>HLOOKUP(P$2,MOEX!$A$1:$BV$2,2,FALSE)</f>
        <v>1.22</v>
      </c>
      <c r="Q45" s="32">
        <f>HLOOKUP(Q$2,MOEX!$A$1:$BV$2,2,FALSE)</f>
        <v>2.38</v>
      </c>
      <c r="R45" s="32">
        <f>HLOOKUP(R$2,MOEX!$A$1:$BV$2,2,FALSE)</f>
        <v>3.87</v>
      </c>
      <c r="S45" s="32">
        <f>HLOOKUP(S$2,MOEX!$A$1:$BV$2,2,FALSE)</f>
        <v>7.11</v>
      </c>
      <c r="T45" s="32">
        <f>HLOOKUP(T$2,MOEX!$A$1:$BV$2,2,FALSE)</f>
        <v>10.17</v>
      </c>
      <c r="U45" s="33">
        <f>HLOOKUP(U$2,MOEX!$A$1:$BV$2,2,FALSE)</f>
        <v>5.47</v>
      </c>
      <c r="V45" s="24">
        <v>6</v>
      </c>
      <c r="W45" s="4" t="s">
        <v>280</v>
      </c>
    </row>
    <row r="46" spans="1:23" s="27" customFormat="1" ht="30" customHeight="1" x14ac:dyDescent="0.25">
      <c r="A46" s="66" t="s">
        <v>38</v>
      </c>
      <c r="B46" s="2" t="s">
        <v>39</v>
      </c>
      <c r="C46" s="31" t="str">
        <f>HLOOKUP(C$2,MSTT!$A$1:$BV$2,2,FALSE)</f>
        <v>н.д.</v>
      </c>
      <c r="D46" s="31" t="str">
        <f>HLOOKUP(D$2,MSTT!$A$1:$BV$2,2,FALSE)</f>
        <v>н.д.</v>
      </c>
      <c r="E46" s="31" t="str">
        <f>HLOOKUP(E$2,MSTT!$A$1:$BV$2,2,FALSE)</f>
        <v>н.д.</v>
      </c>
      <c r="F46" s="31" t="str">
        <f>HLOOKUP(F$2,MSTT!$A$1:$BV$2,2,FALSE)</f>
        <v>н.д.</v>
      </c>
      <c r="G46" s="31" t="str">
        <f>HLOOKUP(G$2,MSTT!$A$1:$BV$2,2,FALSE)</f>
        <v>н.д.</v>
      </c>
      <c r="H46" s="31" t="str">
        <f>HLOOKUP(H$2,MSTT!$A$1:$BV$2,2,FALSE)</f>
        <v>н.д.</v>
      </c>
      <c r="I46" s="31">
        <f>HLOOKUP(I$2,MSTT!$A$1:$BV$2,2,FALSE)</f>
        <v>0.5</v>
      </c>
      <c r="J46" s="31">
        <f>HLOOKUP(J$2,MSTT!$A$1:$BV$2,2,FALSE)</f>
        <v>0</v>
      </c>
      <c r="K46" s="31">
        <f>HLOOKUP(K$2,MSTT!$A$1:$BV$2,2,FALSE)</f>
        <v>0</v>
      </c>
      <c r="L46" s="31">
        <f>HLOOKUP(L$2,MSTT!$A$1:$BV$2,2,FALSE)</f>
        <v>1.61</v>
      </c>
      <c r="M46" s="31">
        <f>HLOOKUP(M$2,MSTT!$A$1:$BV$2,2,FALSE)</f>
        <v>3.23</v>
      </c>
      <c r="N46" s="31">
        <f>HLOOKUP(N$2,MSTT!$A$1:$BV$2,2,FALSE)</f>
        <v>3</v>
      </c>
      <c r="O46" s="31">
        <f>HLOOKUP(O$2,MSTT!$A$1:$BV$2,2,FALSE)</f>
        <v>7.1</v>
      </c>
      <c r="P46" s="31">
        <f>HLOOKUP(P$2,MSTT!$A$1:$BV$2,2,FALSE)</f>
        <v>7.8</v>
      </c>
      <c r="Q46" s="31">
        <f>HLOOKUP(Q$2,MSTT!$A$1:$BV$2,2,FALSE)</f>
        <v>7.09</v>
      </c>
      <c r="R46" s="31">
        <f>HLOOKUP(R$2,MSTT!$A$1:$BV$2,2,FALSE)</f>
        <v>7.09</v>
      </c>
      <c r="S46" s="31">
        <f>HLOOKUP(S$2,MSTT!$A$1:$BV$2,2,FALSE)</f>
        <v>10.64</v>
      </c>
      <c r="T46" s="31">
        <f>HLOOKUP(T$2,MSTT!$A$1:$BV$2,2,FALSE)</f>
        <v>19.09</v>
      </c>
      <c r="U46" s="34">
        <f>HLOOKUP(U$2,MSTT!$A$1:$BV$2,2,FALSE)</f>
        <v>2.19</v>
      </c>
      <c r="V46" s="24">
        <v>0</v>
      </c>
      <c r="W46" s="4" t="s">
        <v>283</v>
      </c>
    </row>
    <row r="47" spans="1:23" s="27" customFormat="1" ht="16.5" customHeight="1" x14ac:dyDescent="0.25">
      <c r="A47" s="66" t="s">
        <v>58</v>
      </c>
      <c r="B47" s="2" t="s">
        <v>59</v>
      </c>
      <c r="C47" s="31">
        <f>HLOOKUP(C$2,MSNG!$A$1:$BV$2,2,FALSE)</f>
        <v>3.0000000000000001E-3</v>
      </c>
      <c r="D47" s="31">
        <f>HLOOKUP(D$2,MSNG!$A$1:$BV$2,2,FALSE)</f>
        <v>7.6670000000000002E-3</v>
      </c>
      <c r="E47" s="31">
        <f>HLOOKUP(E$2,MSNG!$A$1:$BV$2,2,FALSE)</f>
        <v>1.83E-2</v>
      </c>
      <c r="F47" s="31">
        <f>HLOOKUP(F$2,MSNG!$A$1:$BV$2,2,FALSE)</f>
        <v>1.84E-2</v>
      </c>
      <c r="G47" s="31">
        <f>HLOOKUP(G$2,MSNG!$A$1:$BV$2,2,FALSE)</f>
        <v>2.1700000000000001E-2</v>
      </c>
      <c r="H47" s="31">
        <f>HLOOKUP(H$2,MSNG!$A$1:$BV$2,2,FALSE)</f>
        <v>2.2100000000000002E-2</v>
      </c>
      <c r="I47" s="31">
        <f>HLOOKUP(I$2,MSNG!$A$1:$BV$2,2,FALSE)</f>
        <v>1.61E-2</v>
      </c>
      <c r="J47" s="31">
        <f>HLOOKUP(J$2,MSNG!$A$1:$BV$2,2,FALSE)</f>
        <v>3.1600000000000003E-2</v>
      </c>
      <c r="K47" s="31">
        <f>HLOOKUP(K$2,MSNG!$A$1:$BV$2,2,FALSE)</f>
        <v>0</v>
      </c>
      <c r="L47" s="31">
        <f>HLOOKUP(L$2,MSNG!$A$1:$BV$2,2,FALSE)</f>
        <v>0</v>
      </c>
      <c r="M47" s="31">
        <f>HLOOKUP(M$2,MSNG!$A$1:$BV$2,2,FALSE)</f>
        <v>1.262335E-2</v>
      </c>
      <c r="N47" s="31">
        <f>HLOOKUP(N$2,MSNG!$A$1:$BV$2,2,FALSE)</f>
        <v>0.02</v>
      </c>
      <c r="O47" s="31">
        <f>HLOOKUP(O$2,MSNG!$A$1:$BV$2,2,FALSE)</f>
        <v>0.03</v>
      </c>
      <c r="P47" s="31">
        <f>HLOOKUP(P$2,MSNG!$A$1:$BV$2,2,FALSE)</f>
        <v>0.03</v>
      </c>
      <c r="Q47" s="31">
        <f>HLOOKUP(Q$2,MSNG!$A$1:$BV$2,2,FALSE)</f>
        <v>0.04</v>
      </c>
      <c r="R47" s="31">
        <f>HLOOKUP(R$2,MSNG!$A$1:$BV$2,2,FALSE)</f>
        <v>0.01</v>
      </c>
      <c r="S47" s="32">
        <f>HLOOKUP(S$2,MSNG!$A$1:$BV$2,2,FALSE)</f>
        <v>5.6649999999999999E-2</v>
      </c>
      <c r="T47" s="32">
        <f>HLOOKUP(T$2,MSNG!$A$1:$BV$2,2,FALSE)</f>
        <v>8.4820000000000007E-2</v>
      </c>
      <c r="U47" s="32">
        <f>HLOOKUP(U$2,MSNG!$A$1:$BV$2,2,FALSE)</f>
        <v>0.16594999999999999</v>
      </c>
      <c r="V47" s="24">
        <v>3</v>
      </c>
      <c r="W47" s="4"/>
    </row>
    <row r="48" spans="1:23" s="27" customFormat="1" ht="16.5" customHeight="1" x14ac:dyDescent="0.25">
      <c r="A48" s="66" t="s">
        <v>117</v>
      </c>
      <c r="B48" s="3" t="s">
        <v>118</v>
      </c>
      <c r="C48" s="31" t="str">
        <f>HLOOKUP(C$2,MSRS!$A$1:$BV$2,2,FALSE)</f>
        <v>н.д.</v>
      </c>
      <c r="D48" s="31" t="str">
        <f>HLOOKUP(D$2,MSRS!$A$1:$BV$2,2,FALSE)</f>
        <v>н.д.</v>
      </c>
      <c r="E48" s="31" t="str">
        <f>HLOOKUP(E$2,MSRS!$A$1:$BV$2,2,FALSE)</f>
        <v>н.д.</v>
      </c>
      <c r="F48" s="31" t="str">
        <f>HLOOKUP(F$2,MSRS!$A$1:$BV$2,2,FALSE)</f>
        <v>н.д.</v>
      </c>
      <c r="G48" s="31" t="str">
        <f>HLOOKUP(G$2,MSRS!$A$1:$BV$2,2,FALSE)</f>
        <v>н.д.</v>
      </c>
      <c r="H48" s="31" t="str">
        <f>HLOOKUP(H$2,MSRS!$A$1:$BV$2,2,FALSE)</f>
        <v>н.д.</v>
      </c>
      <c r="I48" s="31">
        <f>HLOOKUP(I$2,MSRS!$A$1:$BV$2,2,FALSE)</f>
        <v>1.7700000000000001E-3</v>
      </c>
      <c r="J48" s="31">
        <f>HLOOKUP(J$2,MSRS!$A$1:$BV$2,2,FALSE)</f>
        <v>0</v>
      </c>
      <c r="K48" s="31">
        <f>HLOOKUP(K$2,MSRS!$A$1:$BV$2,2,FALSE)</f>
        <v>0</v>
      </c>
      <c r="L48" s="31">
        <f>HLOOKUP(L$2,MSRS!$A$1:$BV$2,2,FALSE)</f>
        <v>0</v>
      </c>
      <c r="M48" s="31">
        <f>HLOOKUP(M$2,MSRS!$A$1:$BV$2,2,FALSE)</f>
        <v>9.2388999999999995E-3</v>
      </c>
      <c r="N48" s="31">
        <f>HLOOKUP(N$2,MSRS!$A$1:$BV$2,2,FALSE)</f>
        <v>2.4637099999999999E-2</v>
      </c>
      <c r="O48" s="31">
        <f>HLOOKUP(O$2,MSRS!$A$1:$BV$2,2,FALSE)</f>
        <v>2.5000000000000001E-2</v>
      </c>
      <c r="P48" s="31">
        <f>HLOOKUP(P$2,MSRS!$A$1:$BV$2,2,FALSE)</f>
        <v>8.8201000000000002E-2</v>
      </c>
      <c r="Q48" s="31">
        <f>HLOOKUP(Q$2,MSRS!$A$1:$BV$2,2,FALSE)</f>
        <v>5.9749999999999998E-2</v>
      </c>
      <c r="R48" s="31">
        <f>HLOOKUP(R$2,MSRS!$A$1:$BV$2,2,FALSE)</f>
        <v>4.2200000000000001E-2</v>
      </c>
      <c r="S48" s="31">
        <f>HLOOKUP(S$2,MSRS!$A$1:$BV$2,2,FALSE)</f>
        <v>0.12970000000000001</v>
      </c>
      <c r="T48" s="31">
        <f>HLOOKUP(T$2,MSRS!$A$1:$BV$2,2,FALSE)</f>
        <v>3.1205E-2</v>
      </c>
      <c r="U48" s="34">
        <f>HLOOKUP(U$2,MSRS!$A$1:$BV$2,2,FALSE)</f>
        <v>3.1629999999999998E-2</v>
      </c>
      <c r="V48" s="24">
        <v>0</v>
      </c>
      <c r="W48" s="4" t="s">
        <v>285</v>
      </c>
    </row>
    <row r="49" spans="1:23" s="27" customFormat="1" ht="16.5" customHeight="1" x14ac:dyDescent="0.25">
      <c r="A49" s="66" t="s">
        <v>52</v>
      </c>
      <c r="B49" s="3" t="s">
        <v>53</v>
      </c>
      <c r="C49" s="31" t="str">
        <f>HLOOKUP(C$2,MRKV!$A$1:$BV$2,2,FALSE)</f>
        <v>н.д.</v>
      </c>
      <c r="D49" s="31" t="str">
        <f>HLOOKUP(D$2,MRKV!$A$1:$BV$2,2,FALSE)</f>
        <v>н.д.</v>
      </c>
      <c r="E49" s="31" t="str">
        <f>HLOOKUP(E$2,MRKV!$A$1:$BV$2,2,FALSE)</f>
        <v>н.д.</v>
      </c>
      <c r="F49" s="31" t="str">
        <f>HLOOKUP(F$2,MRKV!$A$1:$BV$2,2,FALSE)</f>
        <v>н.д.</v>
      </c>
      <c r="G49" s="31" t="str">
        <f>HLOOKUP(G$2,MRKV!$A$1:$BV$2,2,FALSE)</f>
        <v>н.д.</v>
      </c>
      <c r="H49" s="31" t="str">
        <f>HLOOKUP(H$2,MRKV!$A$1:$BV$2,2,FALSE)</f>
        <v>н.д.</v>
      </c>
      <c r="I49" s="31" t="str">
        <f>HLOOKUP(I$2,MRKV!$A$1:$BV$2,2,FALSE)</f>
        <v>н.д.</v>
      </c>
      <c r="J49" s="31" t="str">
        <f>HLOOKUP(J$2,MRKV!$A$1:$BV$2,2,FALSE)</f>
        <v>н.д.</v>
      </c>
      <c r="K49" s="31">
        <f>HLOOKUP(K$2,MRKV!$A$1:$BV$2,2,FALSE)</f>
        <v>0</v>
      </c>
      <c r="L49" s="31">
        <f>HLOOKUP(L$2,MRKV!$A$1:$BV$2,2,FALSE)</f>
        <v>0</v>
      </c>
      <c r="M49" s="31">
        <f>HLOOKUP(M$2,MRKV!$A$1:$BV$2,2,FALSE)</f>
        <v>0</v>
      </c>
      <c r="N49" s="31">
        <f>HLOOKUP(N$2,MRKV!$A$1:$BV$2,2,FALSE)</f>
        <v>0</v>
      </c>
      <c r="O49" s="31">
        <f>HLOOKUP(O$2,MRKV!$A$1:$BV$2,2,FALSE)</f>
        <v>1.1199999999999999E-3</v>
      </c>
      <c r="P49" s="31">
        <f>HLOOKUP(P$2,MRKV!$A$1:$BV$2,2,FALSE)</f>
        <v>1.6299999999999999E-3</v>
      </c>
      <c r="Q49" s="31">
        <f>HLOOKUP(Q$2,MRKV!$A$1:$BV$2,2,FALSE)</f>
        <v>1E-4</v>
      </c>
      <c r="R49" s="31">
        <f>HLOOKUP(R$2,MRKV!$A$1:$BV$2,2,FALSE)</f>
        <v>1E-4</v>
      </c>
      <c r="S49" s="31">
        <f>HLOOKUP(S$2,MRKV!$A$1:$BV$2,2,FALSE)</f>
        <v>1.2922319999999999E-3</v>
      </c>
      <c r="T49" s="32">
        <f>HLOOKUP(T$2,MRKV!$A$1:$BV$2,2,FALSE)</f>
        <v>7.0440486E-3</v>
      </c>
      <c r="U49" s="32">
        <f>HLOOKUP(U$2,MRKV!$A$1:$BV$2,2,FALSE)</f>
        <v>1.4841780000000001E-2</v>
      </c>
      <c r="V49" s="24">
        <v>2</v>
      </c>
      <c r="W49" s="4"/>
    </row>
    <row r="50" spans="1:23" s="27" customFormat="1" ht="16.5" customHeight="1" x14ac:dyDescent="0.25">
      <c r="A50" s="66" t="s">
        <v>164</v>
      </c>
      <c r="B50" s="3" t="s">
        <v>165</v>
      </c>
      <c r="C50" s="31" t="str">
        <f>HLOOKUP(C$2,MRKK!$A$1:$BV$2,2,FALSE)</f>
        <v>н.д.</v>
      </c>
      <c r="D50" s="31" t="str">
        <f>HLOOKUP(D$2,MRKK!$A$1:$BV$2,2,FALSE)</f>
        <v>н.д.</v>
      </c>
      <c r="E50" s="31" t="str">
        <f>HLOOKUP(E$2,MRKK!$A$1:$BV$2,2,FALSE)</f>
        <v>н.д.</v>
      </c>
      <c r="F50" s="31" t="str">
        <f>HLOOKUP(F$2,MRKK!$A$1:$BV$2,2,FALSE)</f>
        <v>н.д.</v>
      </c>
      <c r="G50" s="31" t="str">
        <f>HLOOKUP(G$2,MRKK!$A$1:$BV$2,2,FALSE)</f>
        <v>н.д.</v>
      </c>
      <c r="H50" s="31" t="str">
        <f>HLOOKUP(H$2,MRKK!$A$1:$BV$2,2,FALSE)</f>
        <v>н.д.</v>
      </c>
      <c r="I50" s="31" t="str">
        <f>HLOOKUP(I$2,MRKK!$A$1:$BV$2,2,FALSE)</f>
        <v>н.д.</v>
      </c>
      <c r="J50" s="31" t="str">
        <f>HLOOKUP(J$2,MRKK!$A$1:$BV$2,2,FALSE)</f>
        <v>н.д.</v>
      </c>
      <c r="K50" s="31" t="str">
        <f>HLOOKUP(K$2,MRKK!$A$1:$BV$2,2,FALSE)</f>
        <v>н.д.</v>
      </c>
      <c r="L50" s="31">
        <f>HLOOKUP(L$2,MRKK!$A$1:$BV$2,2,FALSE)</f>
        <v>0</v>
      </c>
      <c r="M50" s="31">
        <f>HLOOKUP(M$2,MRKK!$A$1:$BV$2,2,FALSE)</f>
        <v>0</v>
      </c>
      <c r="N50" s="31">
        <f>HLOOKUP(N$2,MRKK!$A$1:$BV$2,2,FALSE)</f>
        <v>0</v>
      </c>
      <c r="O50" s="31">
        <f>HLOOKUP(O$2,MRKK!$A$1:$BV$2,2,FALSE)</f>
        <v>0</v>
      </c>
      <c r="P50" s="31">
        <f>HLOOKUP(P$2,MRKK!$A$1:$BV$2,2,FALSE)</f>
        <v>2.8586</v>
      </c>
      <c r="Q50" s="31">
        <f>HLOOKUP(Q$2,MRKK!$A$1:$BV$2,2,FALSE)</f>
        <v>0.86950000000000005</v>
      </c>
      <c r="R50" s="31">
        <f>HLOOKUP(R$2,MRKK!$A$1:$BV$2,2,FALSE)</f>
        <v>0</v>
      </c>
      <c r="S50" s="31">
        <f>HLOOKUP(S$2,MRKK!$A$1:$BV$2,2,FALSE)</f>
        <v>0</v>
      </c>
      <c r="T50" s="31">
        <f>HLOOKUP(T$2,MRKK!$A$1:$BV$2,2,FALSE)</f>
        <v>0</v>
      </c>
      <c r="U50" s="34">
        <f>HLOOKUP(U$2,MRKK!$A$1:$BV$2,2,FALSE)</f>
        <v>0</v>
      </c>
      <c r="V50" s="24">
        <v>0</v>
      </c>
      <c r="W50" s="4" t="s">
        <v>286</v>
      </c>
    </row>
    <row r="51" spans="1:23" s="27" customFormat="1" ht="16.5" customHeight="1" x14ac:dyDescent="0.25">
      <c r="A51" s="66" t="s">
        <v>119</v>
      </c>
      <c r="B51" s="3" t="s">
        <v>120</v>
      </c>
      <c r="C51" s="31" t="str">
        <f>HLOOKUP(C$2,MRKZ!$A$1:$BV$2,2,FALSE)</f>
        <v>н.д.</v>
      </c>
      <c r="D51" s="31" t="str">
        <f>HLOOKUP(D$2,MRKZ!$A$1:$BV$2,2,FALSE)</f>
        <v>н.д.</v>
      </c>
      <c r="E51" s="31" t="str">
        <f>HLOOKUP(E$2,MRKZ!$A$1:$BV$2,2,FALSE)</f>
        <v>н.д.</v>
      </c>
      <c r="F51" s="31" t="str">
        <f>HLOOKUP(F$2,MRKZ!$A$1:$BV$2,2,FALSE)</f>
        <v>н.д.</v>
      </c>
      <c r="G51" s="31" t="str">
        <f>HLOOKUP(G$2,MRKZ!$A$1:$BV$2,2,FALSE)</f>
        <v>н.д.</v>
      </c>
      <c r="H51" s="31" t="str">
        <f>HLOOKUP(H$2,MRKZ!$A$1:$BV$2,2,FALSE)</f>
        <v>н.д.</v>
      </c>
      <c r="I51" s="31" t="str">
        <f>HLOOKUP(I$2,MRKZ!$A$1:$BV$2,2,FALSE)</f>
        <v>н.д.</v>
      </c>
      <c r="J51" s="31" t="str">
        <f>HLOOKUP(J$2,MRKZ!$A$1:$BV$2,2,FALSE)</f>
        <v>н.д.</v>
      </c>
      <c r="K51" s="31">
        <f>HLOOKUP(K$2,MRKZ!$A$1:$BV$2,2,FALSE)</f>
        <v>0</v>
      </c>
      <c r="L51" s="31">
        <f>HLOOKUP(L$2,MRKZ!$A$1:$BV$2,2,FALSE)</f>
        <v>0</v>
      </c>
      <c r="M51" s="31">
        <f>HLOOKUP(M$2,MRKZ!$A$1:$BV$2,2,FALSE)</f>
        <v>0</v>
      </c>
      <c r="N51" s="31">
        <f>HLOOKUP(N$2,MRKZ!$A$1:$BV$2,2,FALSE)</f>
        <v>0</v>
      </c>
      <c r="O51" s="31">
        <f>HLOOKUP(O$2,MRKZ!$A$1:$BV$2,2,FALSE)</f>
        <v>0</v>
      </c>
      <c r="P51" s="31">
        <f>HLOOKUP(P$2,MRKZ!$A$1:$BV$2,2,FALSE)</f>
        <v>1.6139999999999999E-4</v>
      </c>
      <c r="Q51" s="31">
        <f>HLOOKUP(Q$2,MRKZ!$A$1:$BV$2,2,FALSE)</f>
        <v>8.0000000000000004E-4</v>
      </c>
      <c r="R51" s="31">
        <f>HLOOKUP(R$2,MRKZ!$A$1:$BV$2,2,FALSE)</f>
        <v>0</v>
      </c>
      <c r="S51" s="31">
        <f>HLOOKUP(S$2,MRKZ!$A$1:$BV$2,2,FALSE)</f>
        <v>4.254E-3</v>
      </c>
      <c r="T51" s="31">
        <f>HLOOKUP(T$2,MRKZ!$A$1:$BV$2,2,FALSE)</f>
        <v>1.1608E-3</v>
      </c>
      <c r="U51" s="34">
        <f>HLOOKUP(U$2,MRKZ!$A$1:$BV$2,2,FALSE)</f>
        <v>0</v>
      </c>
      <c r="V51" s="24">
        <v>0</v>
      </c>
      <c r="W51" s="4" t="s">
        <v>287</v>
      </c>
    </row>
    <row r="52" spans="1:23" s="27" customFormat="1" ht="16.5" customHeight="1" x14ac:dyDescent="0.25">
      <c r="A52" s="66" t="s">
        <v>166</v>
      </c>
      <c r="B52" s="3" t="s">
        <v>167</v>
      </c>
      <c r="C52" s="31" t="str">
        <f>HLOOKUP(C$2,MRKS!$A$1:$BV$2,2,FALSE)</f>
        <v>н.д.</v>
      </c>
      <c r="D52" s="31" t="str">
        <f>HLOOKUP(D$2,MRKS!$A$1:$BV$2,2,FALSE)</f>
        <v>н.д.</v>
      </c>
      <c r="E52" s="31" t="str">
        <f>HLOOKUP(E$2,MRKS!$A$1:$BV$2,2,FALSE)</f>
        <v>н.д.</v>
      </c>
      <c r="F52" s="31" t="str">
        <f>HLOOKUP(F$2,MRKS!$A$1:$BV$2,2,FALSE)</f>
        <v>н.д.</v>
      </c>
      <c r="G52" s="31" t="str">
        <f>HLOOKUP(G$2,MRKS!$A$1:$BV$2,2,FALSE)</f>
        <v>н.д.</v>
      </c>
      <c r="H52" s="31" t="str">
        <f>HLOOKUP(H$2,MRKS!$A$1:$BV$2,2,FALSE)</f>
        <v>н.д.</v>
      </c>
      <c r="I52" s="31" t="str">
        <f>HLOOKUP(I$2,MRKS!$A$1:$BV$2,2,FALSE)</f>
        <v>н.д.</v>
      </c>
      <c r="J52" s="31" t="str">
        <f>HLOOKUP(J$2,MRKS!$A$1:$BV$2,2,FALSE)</f>
        <v>н.д.</v>
      </c>
      <c r="K52" s="31" t="str">
        <f>HLOOKUP(K$2,MRKS!$A$1:$BV$2,2,FALSE)</f>
        <v>н.д.</v>
      </c>
      <c r="L52" s="31">
        <f>HLOOKUP(L$2,MRKS!$A$1:$BV$2,2,FALSE)</f>
        <v>1.5920000000000001E-3</v>
      </c>
      <c r="M52" s="31">
        <f>HLOOKUP(M$2,MRKS!$A$1:$BV$2,2,FALSE)</f>
        <v>0</v>
      </c>
      <c r="N52" s="31">
        <f>HLOOKUP(N$2,MRKS!$A$1:$BV$2,2,FALSE)</f>
        <v>0</v>
      </c>
      <c r="O52" s="31">
        <f>HLOOKUP(O$2,MRKS!$A$1:$BV$2,2,FALSE)</f>
        <v>0</v>
      </c>
      <c r="P52" s="31">
        <f>HLOOKUP(P$2,MRKS!$A$1:$BV$2,2,FALSE)</f>
        <v>3.0500000000000002E-3</v>
      </c>
      <c r="Q52" s="31">
        <f>HLOOKUP(Q$2,MRKS!$A$1:$BV$2,2,FALSE)</f>
        <v>0</v>
      </c>
      <c r="R52" s="31">
        <f>HLOOKUP(R$2,MRKS!$A$1:$BV$2,2,FALSE)</f>
        <v>2.9999999999999997E-4</v>
      </c>
      <c r="S52" s="31">
        <f>HLOOKUP(S$2,MRKS!$A$1:$BV$2,2,FALSE)</f>
        <v>0</v>
      </c>
      <c r="T52" s="31">
        <f>HLOOKUP(T$2,MRKS!$A$1:$BV$2,2,FALSE)</f>
        <v>0</v>
      </c>
      <c r="U52" s="32">
        <f>HLOOKUP(U$2,MRKS!$A$1:$BV$2,2,FALSE)</f>
        <v>3.7000000000000002E-3</v>
      </c>
      <c r="V52" s="24">
        <v>1</v>
      </c>
      <c r="W52" s="4"/>
    </row>
    <row r="53" spans="1:23" s="27" customFormat="1" ht="16.5" customHeight="1" x14ac:dyDescent="0.25">
      <c r="A53" s="66" t="s">
        <v>24</v>
      </c>
      <c r="B53" s="3" t="s">
        <v>25</v>
      </c>
      <c r="C53" s="31" t="str">
        <f>HLOOKUP(C$2,MRKU!$A$1:$BV$2,2,FALSE)</f>
        <v>н.д.</v>
      </c>
      <c r="D53" s="31" t="str">
        <f>HLOOKUP(D$2,MRKU!$A$1:$BV$2,2,FALSE)</f>
        <v>н.д.</v>
      </c>
      <c r="E53" s="31" t="str">
        <f>HLOOKUP(E$2,MRKU!$A$1:$BV$2,2,FALSE)</f>
        <v>н.д.</v>
      </c>
      <c r="F53" s="31" t="str">
        <f>HLOOKUP(F$2,MRKU!$A$1:$BV$2,2,FALSE)</f>
        <v>н.д.</v>
      </c>
      <c r="G53" s="31" t="str">
        <f>HLOOKUP(G$2,MRKU!$A$1:$BV$2,2,FALSE)</f>
        <v>н.д.</v>
      </c>
      <c r="H53" s="31" t="str">
        <f>HLOOKUP(H$2,MRKU!$A$1:$BV$2,2,FALSE)</f>
        <v>н.д.</v>
      </c>
      <c r="I53" s="31" t="str">
        <f>HLOOKUP(I$2,MRKU!$A$1:$BV$2,2,FALSE)</f>
        <v>н.д.</v>
      </c>
      <c r="J53" s="31" t="str">
        <f>HLOOKUP(J$2,MRKU!$A$1:$BV$2,2,FALSE)</f>
        <v>н.д.</v>
      </c>
      <c r="K53" s="31">
        <f>HLOOKUP(K$2,MRKU!$A$1:$BV$2,2,FALSE)</f>
        <v>1.5900000000000001E-3</v>
      </c>
      <c r="L53" s="31">
        <f>HLOOKUP(L$2,MRKU!$A$1:$BV$2,2,FALSE)</f>
        <v>0</v>
      </c>
      <c r="M53" s="31">
        <f>HLOOKUP(M$2,MRKU!$A$1:$BV$2,2,FALSE)</f>
        <v>0</v>
      </c>
      <c r="N53" s="31">
        <f>HLOOKUP(N$2,MRKU!$A$1:$BV$2,2,FALSE)</f>
        <v>2.8E-3</v>
      </c>
      <c r="O53" s="31">
        <f>HLOOKUP(O$2,MRKU!$A$1:$BV$2,2,FALSE)</f>
        <v>2.8E-3</v>
      </c>
      <c r="P53" s="31">
        <f>HLOOKUP(P$2,MRKU!$A$1:$BV$2,2,FALSE)</f>
        <v>1.7899999999999999E-3</v>
      </c>
      <c r="Q53" s="31">
        <f>HLOOKUP(Q$2,MRKU!$A$1:$BV$2,2,FALSE)</f>
        <v>1.0200000000000001E-3</v>
      </c>
      <c r="R53" s="31">
        <f>HLOOKUP(R$2,MRKU!$A$1:$BV$2,2,FALSE)</f>
        <v>5.7999999999999996E-3</v>
      </c>
      <c r="S53" s="31">
        <f>HLOOKUP(S$2,MRKU!$A$1:$BV$2,2,FALSE)</f>
        <v>1.4200000000000001E-2</v>
      </c>
      <c r="T53" s="31">
        <f>HLOOKUP(T$2,MRKU!$A$1:$BV$2,2,FALSE)</f>
        <v>8.3000000000000001E-3</v>
      </c>
      <c r="U53" s="32">
        <f>HLOOKUP(U$2,MRKU!$A$1:$BV$2,2,FALSE)</f>
        <v>2.1600000000000001E-2</v>
      </c>
      <c r="V53" s="24">
        <v>1</v>
      </c>
      <c r="W53" s="4"/>
    </row>
    <row r="54" spans="1:23" s="27" customFormat="1" ht="16.5" customHeight="1" x14ac:dyDescent="0.25">
      <c r="A54" s="66" t="s">
        <v>90</v>
      </c>
      <c r="B54" s="3" t="s">
        <v>91</v>
      </c>
      <c r="C54" s="31" t="str">
        <f>HLOOKUP(C$2,MRKC!$A$1:$BV$2,2,FALSE)</f>
        <v>н.д.</v>
      </c>
      <c r="D54" s="31" t="str">
        <f>HLOOKUP(D$2,MRKC!$A$1:$BV$2,2,FALSE)</f>
        <v>н.д.</v>
      </c>
      <c r="E54" s="31" t="str">
        <f>HLOOKUP(E$2,MRKC!$A$1:$BV$2,2,FALSE)</f>
        <v>н.д.</v>
      </c>
      <c r="F54" s="31" t="str">
        <f>HLOOKUP(F$2,MRKC!$A$1:$BV$2,2,FALSE)</f>
        <v>н.д.</v>
      </c>
      <c r="G54" s="31" t="str">
        <f>HLOOKUP(G$2,MRKC!$A$1:$BV$2,2,FALSE)</f>
        <v>н.д.</v>
      </c>
      <c r="H54" s="31" t="str">
        <f>HLOOKUP(H$2,MRKC!$A$1:$BV$2,2,FALSE)</f>
        <v>н.д.</v>
      </c>
      <c r="I54" s="31" t="str">
        <f>HLOOKUP(I$2,MRKC!$A$1:$BV$2,2,FALSE)</f>
        <v>н.д.</v>
      </c>
      <c r="J54" s="31" t="str">
        <f>HLOOKUP(J$2,MRKC!$A$1:$BV$2,2,FALSE)</f>
        <v>н.д.</v>
      </c>
      <c r="K54" s="31">
        <f>HLOOKUP(K$2,MRKC!$A$1:$BV$2,2,FALSE)</f>
        <v>0</v>
      </c>
      <c r="L54" s="31">
        <f>HLOOKUP(L$2,MRKC!$A$1:$BV$2,2,FALSE)</f>
        <v>0</v>
      </c>
      <c r="M54" s="31">
        <f>HLOOKUP(M$2,MRKC!$A$1:$BV$2,2,FALSE)</f>
        <v>0</v>
      </c>
      <c r="N54" s="31">
        <f>HLOOKUP(N$2,MRKC!$A$1:$BV$2,2,FALSE)</f>
        <v>1.447E-2</v>
      </c>
      <c r="O54" s="31">
        <f>HLOOKUP(O$2,MRKC!$A$1:$BV$2,2,FALSE)</f>
        <v>0.01</v>
      </c>
      <c r="P54" s="31">
        <f>HLOOKUP(P$2,MRKC!$A$1:$BV$2,2,FALSE)</f>
        <v>2.044E-2</v>
      </c>
      <c r="Q54" s="31">
        <f>HLOOKUP(Q$2,MRKC!$A$1:$BV$2,2,FALSE)</f>
        <v>1.8E-3</v>
      </c>
      <c r="R54" s="31">
        <f>HLOOKUP(R$2,MRKC!$A$1:$BV$2,2,FALSE)</f>
        <v>1.9699999999999999E-2</v>
      </c>
      <c r="S54" s="31">
        <f>HLOOKUP(S$2,MRKC!$A$1:$BV$2,2,FALSE)</f>
        <v>1.0800000000000001E-2</v>
      </c>
      <c r="T54" s="31">
        <f>HLOOKUP(T$2,MRKC!$A$1:$BV$2,2,FALSE)</f>
        <v>4.4215194999999999E-2</v>
      </c>
      <c r="U54" s="34">
        <f>HLOOKUP(U$2,MRKC!$A$1:$BV$2,2,FALSE)</f>
        <v>2.0821200000000002E-2</v>
      </c>
      <c r="V54" s="24">
        <v>0</v>
      </c>
      <c r="W54" s="4"/>
    </row>
    <row r="55" spans="1:23" s="27" customFormat="1" ht="16.5" customHeight="1" x14ac:dyDescent="0.25">
      <c r="A55" s="66" t="s">
        <v>74</v>
      </c>
      <c r="B55" s="3" t="s">
        <v>75</v>
      </c>
      <c r="C55" s="31" t="str">
        <f>HLOOKUP(C$2,MRKP!$A$1:$BV$2,2,FALSE)</f>
        <v>н.д.</v>
      </c>
      <c r="D55" s="31" t="str">
        <f>HLOOKUP(D$2,MRKP!$A$1:$BV$2,2,FALSE)</f>
        <v>н.д.</v>
      </c>
      <c r="E55" s="31" t="str">
        <f>HLOOKUP(E$2,MRKP!$A$1:$BV$2,2,FALSE)</f>
        <v>н.д.</v>
      </c>
      <c r="F55" s="31" t="str">
        <f>HLOOKUP(F$2,MRKP!$A$1:$BV$2,2,FALSE)</f>
        <v>н.д.</v>
      </c>
      <c r="G55" s="31" t="str">
        <f>HLOOKUP(G$2,MRKP!$A$1:$BV$2,2,FALSE)</f>
        <v>н.д.</v>
      </c>
      <c r="H55" s="31" t="str">
        <f>HLOOKUP(H$2,MRKP!$A$1:$BV$2,2,FALSE)</f>
        <v>н.д.</v>
      </c>
      <c r="I55" s="31" t="str">
        <f>HLOOKUP(I$2,MRKP!$A$1:$BV$2,2,FALSE)</f>
        <v>н.д.</v>
      </c>
      <c r="J55" s="31" t="str">
        <f>HLOOKUP(J$2,MRKP!$A$1:$BV$2,2,FALSE)</f>
        <v>н.д.</v>
      </c>
      <c r="K55" s="31" t="str">
        <f>HLOOKUP(K$2,MRKP!$A$1:$BV$2,2,FALSE)</f>
        <v>н.д.</v>
      </c>
      <c r="L55" s="31" t="str">
        <f>HLOOKUP(L$2,MRKP!$A$1:$BV$2,2,FALSE)</f>
        <v>н.д.</v>
      </c>
      <c r="M55" s="31">
        <f>HLOOKUP(M$2,MRKP!$A$1:$BV$2,2,FALSE)</f>
        <v>0</v>
      </c>
      <c r="N55" s="31">
        <f>HLOOKUP(N$2,MRKP!$A$1:$BV$2,2,FALSE)</f>
        <v>1.251133E-3</v>
      </c>
      <c r="O55" s="31">
        <f>HLOOKUP(O$2,MRKP!$A$1:$BV$2,2,FALSE)</f>
        <v>2.8E-3</v>
      </c>
      <c r="P55" s="31">
        <f>HLOOKUP(P$2,MRKP!$A$1:$BV$2,2,FALSE)</f>
        <v>4.2500000000000003E-3</v>
      </c>
      <c r="Q55" s="31">
        <f>HLOOKUP(Q$2,MRKP!$A$1:$BV$2,2,FALSE)</f>
        <v>5.6299999999999996E-3</v>
      </c>
      <c r="R55" s="31">
        <f>HLOOKUP(R$2,MRKP!$A$1:$BV$2,2,FALSE)</f>
        <v>3.0999999999999999E-3</v>
      </c>
      <c r="S55" s="32">
        <f>HLOOKUP(S$2,MRKP!$A$1:$BV$2,2,FALSE)</f>
        <v>8.3636049999999997E-3</v>
      </c>
      <c r="T55" s="32">
        <f>HLOOKUP(T$2,MRKP!$A$1:$BV$2,2,FALSE)</f>
        <v>1.1793E-2</v>
      </c>
      <c r="U55" s="32">
        <f>HLOOKUP(U$2,MRKP!$A$1:$BV$2,2,FALSE)</f>
        <v>4.0246999999999998E-2</v>
      </c>
      <c r="V55" s="24">
        <v>3</v>
      </c>
      <c r="W55" s="4"/>
    </row>
    <row r="56" spans="1:23" s="27" customFormat="1" ht="16.5" customHeight="1" x14ac:dyDescent="0.25">
      <c r="A56" s="66" t="s">
        <v>92</v>
      </c>
      <c r="B56" s="3" t="s">
        <v>93</v>
      </c>
      <c r="C56" s="31" t="str">
        <f>HLOOKUP(C$2,MRKY!$A$1:$BV$2,2,FALSE)</f>
        <v>н.д.</v>
      </c>
      <c r="D56" s="31" t="str">
        <f>HLOOKUP(D$2,MRKY!$A$1:$BV$2,2,FALSE)</f>
        <v>н.д.</v>
      </c>
      <c r="E56" s="31" t="str">
        <f>HLOOKUP(E$2,MRKY!$A$1:$BV$2,2,FALSE)</f>
        <v>н.д.</v>
      </c>
      <c r="F56" s="31" t="str">
        <f>HLOOKUP(F$2,MRKY!$A$1:$BV$2,2,FALSE)</f>
        <v>н.д.</v>
      </c>
      <c r="G56" s="31" t="str">
        <f>HLOOKUP(G$2,MRKY!$A$1:$BV$2,2,FALSE)</f>
        <v>н.д.</v>
      </c>
      <c r="H56" s="31" t="str">
        <f>HLOOKUP(H$2,MRKY!$A$1:$BV$2,2,FALSE)</f>
        <v>н.д.</v>
      </c>
      <c r="I56" s="31" t="str">
        <f>HLOOKUP(I$2,MRKY!$A$1:$BV$2,2,FALSE)</f>
        <v>н.д.</v>
      </c>
      <c r="J56" s="31" t="str">
        <f>HLOOKUP(J$2,MRKY!$A$1:$BV$2,2,FALSE)</f>
        <v>н.д.</v>
      </c>
      <c r="K56" s="31" t="str">
        <f>HLOOKUP(K$2,MRKY!$A$1:$BV$2,2,FALSE)</f>
        <v>н.д.</v>
      </c>
      <c r="L56" s="31" t="str">
        <f>HLOOKUP(L$2,MRKY!$A$1:$BV$2,2,FALSE)</f>
        <v>н.д.</v>
      </c>
      <c r="M56" s="31">
        <f>HLOOKUP(M$2,MRKY!$A$1:$BV$2,2,FALSE)</f>
        <v>0</v>
      </c>
      <c r="N56" s="31">
        <f>HLOOKUP(N$2,MRKY!$A$1:$BV$2,2,FALSE)</f>
        <v>0</v>
      </c>
      <c r="O56" s="31">
        <f>HLOOKUP(O$2,MRKY!$A$1:$BV$2,2,FALSE)</f>
        <v>0</v>
      </c>
      <c r="P56" s="31">
        <f>HLOOKUP(P$2,MRKY!$A$1:$BV$2,2,FALSE)</f>
        <v>0</v>
      </c>
      <c r="Q56" s="31">
        <f>HLOOKUP(Q$2,MRKY!$A$1:$BV$2,2,FALSE)</f>
        <v>1.3999999999999999E-4</v>
      </c>
      <c r="R56" s="31">
        <f>HLOOKUP(R$2,MRKY!$A$1:$BV$2,2,FALSE)</f>
        <v>0</v>
      </c>
      <c r="S56" s="31">
        <f>HLOOKUP(S$2,MRKY!$A$1:$BV$2,2,FALSE)</f>
        <v>2.8526929999999999E-3</v>
      </c>
      <c r="T56" s="31">
        <f>HLOOKUP(T$2,MRKY!$A$1:$BV$2,2,FALSE)</f>
        <v>0</v>
      </c>
      <c r="U56" s="32">
        <f>HLOOKUP(U$2,MRKY!$A$1:$BV$2,2,FALSE)</f>
        <v>6.1665654299999997E-3</v>
      </c>
      <c r="V56" s="24">
        <v>1</v>
      </c>
      <c r="W56" s="4" t="s">
        <v>288</v>
      </c>
    </row>
    <row r="57" spans="1:23" s="27" customFormat="1" ht="16.5" customHeight="1" x14ac:dyDescent="0.25">
      <c r="A57" s="66" t="s">
        <v>34</v>
      </c>
      <c r="B57" s="2" t="s">
        <v>35</v>
      </c>
      <c r="C57" s="31" t="str">
        <f>HLOOKUP(C$2,MTSS!$A$1:$BV$2,2,FALSE)</f>
        <v>н.д.</v>
      </c>
      <c r="D57" s="31">
        <f>HLOOKUP(D$2,MTSS!$A$1:$BV$2,2,FALSE)</f>
        <v>0.24</v>
      </c>
      <c r="E57" s="31">
        <f>HLOOKUP(E$2,MTSS!$A$1:$BV$2,2,FALSE)</f>
        <v>0</v>
      </c>
      <c r="F57" s="31">
        <f>HLOOKUP(F$2,MTSS!$A$1:$BV$2,2,FALSE)</f>
        <v>1.6971499999999999</v>
      </c>
      <c r="G57" s="31">
        <f>HLOOKUP(G$2,MTSS!$A$1:$BV$2,2,FALSE)</f>
        <v>3.2021700000000002</v>
      </c>
      <c r="H57" s="31">
        <f>HLOOKUP(H$2,MTSS!$A$1:$BV$2,2,FALSE)</f>
        <v>5.7519499999999999</v>
      </c>
      <c r="I57" s="31">
        <f>HLOOKUP(I$2,MTSS!$A$1:$BV$2,2,FALSE)</f>
        <v>7.6</v>
      </c>
      <c r="J57" s="31">
        <f>HLOOKUP(J$2,MTSS!$A$1:$BV$2,2,FALSE)</f>
        <v>9.67</v>
      </c>
      <c r="K57" s="31">
        <f>HLOOKUP(K$2,MTSS!$A$1:$BV$2,2,FALSE)</f>
        <v>14.84</v>
      </c>
      <c r="L57" s="31">
        <f>HLOOKUP(L$2,MTSS!$A$1:$BV$2,2,FALSE)</f>
        <v>20.149999999999999</v>
      </c>
      <c r="M57" s="31">
        <f>HLOOKUP(M$2,MTSS!$A$1:$BV$2,2,FALSE)</f>
        <v>15.4</v>
      </c>
      <c r="N57" s="31">
        <f>HLOOKUP(N$2,MTSS!$A$1:$BV$2,2,FALSE)</f>
        <v>14.54</v>
      </c>
      <c r="O57" s="31">
        <f>HLOOKUP(O$2,MTSS!$A$1:$BV$2,2,FALSE)</f>
        <v>14.71</v>
      </c>
      <c r="P57" s="31">
        <f>HLOOKUP(P$2,MTSS!$A$1:$BV$2,2,FALSE)</f>
        <v>19.82</v>
      </c>
      <c r="Q57" s="31">
        <f>HLOOKUP(Q$2,MTSS!$A$1:$BV$2,2,FALSE)</f>
        <v>24.8</v>
      </c>
      <c r="R57" s="31">
        <f>HLOOKUP(R$2,MTSS!$A$1:$BV$2,2,FALSE)</f>
        <v>25.169999999999998</v>
      </c>
      <c r="S57" s="33">
        <f>HLOOKUP(S$2,MTSS!$A$1:$BV$2,2,FALSE)</f>
        <v>26</v>
      </c>
      <c r="T57" s="33">
        <f>HLOOKUP(T$2,MTSS!$A$1:$BV$2,2,FALSE)</f>
        <v>26</v>
      </c>
      <c r="U57" s="34">
        <f>HLOOKUP(U$2,MTSS!$A$1:$BV$2,2,FALSE)</f>
        <v>26</v>
      </c>
      <c r="V57" s="24">
        <v>0</v>
      </c>
      <c r="W57" s="4" t="s">
        <v>289</v>
      </c>
    </row>
    <row r="58" spans="1:23" s="27" customFormat="1" ht="51" customHeight="1" x14ac:dyDescent="0.25">
      <c r="A58" s="66" t="s">
        <v>168</v>
      </c>
      <c r="B58" s="2" t="s">
        <v>169</v>
      </c>
      <c r="C58" s="31">
        <f>HLOOKUP(C$2,NKNC!$A$1:$BV$2,2,FALSE)</f>
        <v>0.02</v>
      </c>
      <c r="D58" s="31">
        <f>HLOOKUP(D$2,NKNC!$A$1:$BV$2,2,FALSE)</f>
        <v>0.06</v>
      </c>
      <c r="E58" s="31">
        <f>HLOOKUP(E$2,NKNC!$A$1:$BV$2,2,FALSE)</f>
        <v>5.3999999999999999E-2</v>
      </c>
      <c r="F58" s="31">
        <f>HLOOKUP(F$2,NKNC!$A$1:$BV$2,2,FALSE)</f>
        <v>5.3999999999999999E-2</v>
      </c>
      <c r="G58" s="31">
        <f>HLOOKUP(G$2,NKNC!$A$1:$BV$2,2,FALSE)</f>
        <v>6.2E-2</v>
      </c>
      <c r="H58" s="31">
        <f>HLOOKUP(H$2,NKNC!$A$1:$BV$2,2,FALSE)</f>
        <v>0.1855</v>
      </c>
      <c r="I58" s="31">
        <f>HLOOKUP(I$2,NKNC!$A$1:$BV$2,2,FALSE)</f>
        <v>0.17649999999999999</v>
      </c>
      <c r="J58" s="31">
        <f>HLOOKUP(J$2,NKNC!$A$1:$BV$2,2,FALSE)</f>
        <v>0.54479999999999995</v>
      </c>
      <c r="K58" s="31">
        <f>HLOOKUP(K$2,NKNC!$A$1:$BV$2,2,FALSE)</f>
        <v>0.67149999999999999</v>
      </c>
      <c r="L58" s="31">
        <f>HLOOKUP(L$2,NKNC!$A$1:$BV$2,2,FALSE)</f>
        <v>0.30980000000000002</v>
      </c>
      <c r="M58" s="31">
        <f>HLOOKUP(M$2,NKNC!$A$1:$BV$2,2,FALSE)</f>
        <v>7.0000000000000007E-2</v>
      </c>
      <c r="N58" s="31">
        <f>HLOOKUP(N$2,NKNC!$A$1:$BV$2,2,FALSE)</f>
        <v>1.1759999999999999</v>
      </c>
      <c r="O58" s="31">
        <f>HLOOKUP(O$2,NKNC!$A$1:$BV$2,2,FALSE)</f>
        <v>2.36</v>
      </c>
      <c r="P58" s="31">
        <f>HLOOKUP(P$2,NKNC!$A$1:$BV$2,2,FALSE)</f>
        <v>2.78</v>
      </c>
      <c r="Q58" s="31">
        <f>HLOOKUP(Q$2,NKNC!$A$1:$BV$2,2,FALSE)</f>
        <v>1</v>
      </c>
      <c r="R58" s="31">
        <f>HLOOKUP(R$2,NKNC!$A$1:$BV$2,2,FALSE)</f>
        <v>1.52</v>
      </c>
      <c r="S58" s="31">
        <f>HLOOKUP(S$2,NKNC!$A$1:$BV$2,2,FALSE)</f>
        <v>4.34</v>
      </c>
      <c r="T58" s="31">
        <f>HLOOKUP(T$2,NKNC!$A$1:$BV$2,2,FALSE)</f>
        <v>0</v>
      </c>
      <c r="U58" s="34">
        <f>HLOOKUP(U$2,NKNC!$A$1:$BV$2,2,FALSE)</f>
        <v>0</v>
      </c>
      <c r="V58" s="24">
        <v>0</v>
      </c>
      <c r="W58" s="70" t="s">
        <v>290</v>
      </c>
    </row>
    <row r="59" spans="1:23" s="27" customFormat="1" ht="51" customHeight="1" x14ac:dyDescent="0.25">
      <c r="A59" s="66" t="s">
        <v>170</v>
      </c>
      <c r="B59" s="2" t="s">
        <v>171</v>
      </c>
      <c r="C59" s="31">
        <f>HLOOKUP(C$2,NKNCP!$A$1:$BV$2,2,FALSE)</f>
        <v>0.06</v>
      </c>
      <c r="D59" s="31">
        <f>HLOOKUP(D$2,NKNCP!$A$1:$BV$2,2,FALSE)</f>
        <v>0.06</v>
      </c>
      <c r="E59" s="31">
        <f>HLOOKUP(E$2,NKNCP!$A$1:$BV$2,2,FALSE)</f>
        <v>0.06</v>
      </c>
      <c r="F59" s="31">
        <f>HLOOKUP(F$2,NKNCP!$A$1:$BV$2,2,FALSE)</f>
        <v>0.06</v>
      </c>
      <c r="G59" s="31">
        <f>HLOOKUP(G$2,NKNCP!$A$1:$BV$2,2,FALSE)</f>
        <v>6.2E-2</v>
      </c>
      <c r="H59" s="31">
        <f>HLOOKUP(H$2,NKNCP!$A$1:$BV$2,2,FALSE)</f>
        <v>0.1855</v>
      </c>
      <c r="I59" s="31">
        <f>HLOOKUP(I$2,NKNCP!$A$1:$BV$2,2,FALSE)</f>
        <v>0.17649999999999999</v>
      </c>
      <c r="J59" s="31">
        <f>HLOOKUP(J$2,NKNCP!$A$1:$BV$2,2,FALSE)</f>
        <v>0.54479999999999995</v>
      </c>
      <c r="K59" s="31">
        <f>HLOOKUP(K$2,NKNCP!$A$1:$BV$2,2,FALSE)</f>
        <v>0.67149999999999999</v>
      </c>
      <c r="L59" s="31">
        <f>HLOOKUP(L$2,NKNCP!$A$1:$BV$2,2,FALSE)</f>
        <v>0.30980000000000002</v>
      </c>
      <c r="M59" s="31">
        <f>HLOOKUP(M$2,NKNCP!$A$1:$BV$2,2,FALSE)</f>
        <v>7.0000000000000007E-2</v>
      </c>
      <c r="N59" s="31">
        <f>HLOOKUP(N$2,NKNCP!$A$1:$BV$2,2,FALSE)</f>
        <v>1.1759999999999999</v>
      </c>
      <c r="O59" s="31">
        <f>HLOOKUP(O$2,NKNCP!$A$1:$BV$2,2,FALSE)</f>
        <v>2.36</v>
      </c>
      <c r="P59" s="31">
        <f>HLOOKUP(P$2,NKNCP!$A$1:$BV$2,2,FALSE)</f>
        <v>2.78</v>
      </c>
      <c r="Q59" s="31">
        <f>HLOOKUP(Q$2,NKNCP!$A$1:$BV$2,2,FALSE)</f>
        <v>1</v>
      </c>
      <c r="R59" s="31">
        <f>HLOOKUP(R$2,NKNCP!$A$1:$BV$2,2,FALSE)</f>
        <v>1.52</v>
      </c>
      <c r="S59" s="31">
        <f>HLOOKUP(S$2,NKNCP!$A$1:$BV$2,2,FALSE)</f>
        <v>4.34</v>
      </c>
      <c r="T59" s="31">
        <f>HLOOKUP(T$2,NKNCP!$A$1:$BV$2,2,FALSE)</f>
        <v>0</v>
      </c>
      <c r="U59" s="34">
        <f>HLOOKUP(U$2,NKNCP!$A$1:$BV$2,2,FALSE)</f>
        <v>0</v>
      </c>
      <c r="V59" s="24">
        <v>0</v>
      </c>
      <c r="W59" s="71"/>
    </row>
    <row r="60" spans="1:23" s="27" customFormat="1" ht="46.5" customHeight="1" x14ac:dyDescent="0.25">
      <c r="A60" s="67" t="s">
        <v>144</v>
      </c>
      <c r="B60" s="42" t="s">
        <v>425</v>
      </c>
      <c r="C60" s="31" t="str">
        <f>HLOOKUP(C$2,NVTK!$A$1:$BV$2,2,FALSE)</f>
        <v>н.д.</v>
      </c>
      <c r="D60" s="31" t="str">
        <f>HLOOKUP(D$2,NVTK!$A$1:$BV$2,2,FALSE)</f>
        <v>н.д.</v>
      </c>
      <c r="E60" s="31">
        <f>HLOOKUP(E$2,NVTK!$A$1:$BV$2,2,FALSE)</f>
        <v>0.01</v>
      </c>
      <c r="F60" s="32">
        <f>HLOOKUP(F$2,NVTK!$A$1:$BV$2,2,FALSE)</f>
        <v>2.196E-2</v>
      </c>
      <c r="G60" s="32">
        <f>HLOOKUP(G$2,NVTK!$A$1:$BV$2,2,FALSE)</f>
        <v>0.89345000000000008</v>
      </c>
      <c r="H60" s="33">
        <f>HLOOKUP(H$2,NVTK!$A$1:$BV$2,2,FALSE)</f>
        <v>0.63300000000000001</v>
      </c>
      <c r="I60" s="32">
        <f>HLOOKUP(I$2,NVTK!$A$1:$BV$2,2,FALSE)</f>
        <v>1.073</v>
      </c>
      <c r="J60" s="32">
        <f>HLOOKUP(J$2,NVTK!$A$1:$BV$2,2,FALSE)</f>
        <v>1.9300000000000002</v>
      </c>
      <c r="K60" s="32">
        <f>HLOOKUP(K$2,NVTK!$A$1:$BV$2,2,FALSE)</f>
        <v>2.52</v>
      </c>
      <c r="L60" s="33">
        <f>HLOOKUP(L$2,NVTK!$A$1:$BV$2,2,FALSE)</f>
        <v>2.52</v>
      </c>
      <c r="M60" s="32">
        <f>HLOOKUP(M$2,NVTK!$A$1:$BV$2,2,FALSE)</f>
        <v>3.25</v>
      </c>
      <c r="N60" s="32">
        <f>HLOOKUP(N$2,NVTK!$A$1:$BV$2,2,FALSE)</f>
        <v>5</v>
      </c>
      <c r="O60" s="32">
        <f>HLOOKUP(O$2,NVTK!$A$1:$BV$2,2,FALSE)</f>
        <v>6.5</v>
      </c>
      <c r="P60" s="32">
        <f>HLOOKUP(P$2,NVTK!$A$1:$BV$2,2,FALSE)</f>
        <v>7.26</v>
      </c>
      <c r="Q60" s="32">
        <f>HLOOKUP(Q$2,NVTK!$A$1:$BV$2,2,FALSE)</f>
        <v>9.59</v>
      </c>
      <c r="R60" s="32">
        <f>HLOOKUP(R$2,NVTK!$A$1:$BV$2,2,FALSE)</f>
        <v>11.8</v>
      </c>
      <c r="S60" s="32">
        <f>HLOOKUP(S$2,NVTK!$A$1:$BV$2,2,FALSE)</f>
        <v>13.8</v>
      </c>
      <c r="T60" s="32">
        <f>HLOOKUP(T$2,NVTK!$A$1:$BV$2,2,FALSE)</f>
        <v>13.95</v>
      </c>
      <c r="U60" s="32">
        <f>HLOOKUP(U$2,NVTK!$A$1:$BV$2,2,FALSE)</f>
        <v>17.25</v>
      </c>
      <c r="V60" s="24">
        <v>16</v>
      </c>
      <c r="W60" s="4" t="s">
        <v>293</v>
      </c>
    </row>
    <row r="61" spans="1:23" s="27" customFormat="1" ht="16.5" customHeight="1" x14ac:dyDescent="0.25">
      <c r="A61" s="66" t="s">
        <v>36</v>
      </c>
      <c r="B61" s="3" t="s">
        <v>37</v>
      </c>
      <c r="C61" s="31" t="str">
        <f>HLOOKUP(C$2,NLMK!$A$1:$BV$2,2,FALSE)</f>
        <v>н.д.</v>
      </c>
      <c r="D61" s="31" t="str">
        <f>HLOOKUP(D$2,NLMK!$A$1:$BV$2,2,FALSE)</f>
        <v>н.д.</v>
      </c>
      <c r="E61" s="31" t="str">
        <f>HLOOKUP(E$2,NLMK!$A$1:$BV$2,2,FALSE)</f>
        <v>н.д.</v>
      </c>
      <c r="F61" s="31">
        <f>HLOOKUP(F$2,NLMK!$A$1:$BV$2,2,FALSE)</f>
        <v>0.3125</v>
      </c>
      <c r="G61" s="31">
        <f>HLOOKUP(G$2,NLMK!$A$1:$BV$2,2,FALSE)</f>
        <v>1.6045</v>
      </c>
      <c r="H61" s="31">
        <f>HLOOKUP(H$2,NLMK!$A$1:$BV$2,2,FALSE)</f>
        <v>1.8</v>
      </c>
      <c r="I61" s="31">
        <f>HLOOKUP(I$2,NLMK!$A$1:$BV$2,2,FALSE)</f>
        <v>3.5</v>
      </c>
      <c r="J61" s="31">
        <f>HLOOKUP(J$2,NLMK!$A$1:$BV$2,2,FALSE)</f>
        <v>3</v>
      </c>
      <c r="K61" s="31">
        <f>HLOOKUP(K$2,NLMK!$A$1:$BV$2,2,FALSE)</f>
        <v>3.5</v>
      </c>
      <c r="L61" s="31">
        <f>HLOOKUP(L$2,NLMK!$A$1:$BV$2,2,FALSE)</f>
        <v>0</v>
      </c>
      <c r="M61" s="31">
        <f>HLOOKUP(M$2,NLMK!$A$1:$BV$2,2,FALSE)</f>
        <v>0.84</v>
      </c>
      <c r="N61" s="31">
        <f>HLOOKUP(N$2,NLMK!$A$1:$BV$2,2,FALSE)</f>
        <v>2.5999999999999996</v>
      </c>
      <c r="O61" s="31">
        <f>HLOOKUP(O$2,NLMK!$A$1:$BV$2,2,FALSE)</f>
        <v>0.6</v>
      </c>
      <c r="P61" s="31">
        <f>HLOOKUP(P$2,NLMK!$A$1:$BV$2,2,FALSE)</f>
        <v>0.62</v>
      </c>
      <c r="Q61" s="31">
        <f>HLOOKUP(Q$2,NLMK!$A$1:$BV$2,2,FALSE)</f>
        <v>1.55</v>
      </c>
      <c r="R61" s="32">
        <f>HLOOKUP(R$2,NLMK!$A$1:$BV$2,2,FALSE)</f>
        <v>4.13</v>
      </c>
      <c r="S61" s="32">
        <f>HLOOKUP(S$2,NLMK!$A$1:$BV$2,2,FALSE)</f>
        <v>6.59</v>
      </c>
      <c r="T61" s="32">
        <f>HLOOKUP(T$2,NLMK!$A$1:$BV$2,2,FALSE)</f>
        <v>12.559999999999999</v>
      </c>
      <c r="U61" s="32">
        <f>HLOOKUP(U$2,NLMK!$A$1:$BV$2,2,FALSE)</f>
        <v>19.46</v>
      </c>
      <c r="V61" s="24">
        <v>4</v>
      </c>
      <c r="W61" s="4" t="s">
        <v>298</v>
      </c>
    </row>
    <row r="62" spans="1:23" s="27" customFormat="1" ht="16.5" customHeight="1" x14ac:dyDescent="0.25">
      <c r="A62" s="66" t="s">
        <v>50</v>
      </c>
      <c r="B62" s="3" t="s">
        <v>51</v>
      </c>
      <c r="C62" s="31" t="str">
        <f>HLOOKUP(C$2,NKHP!$A$1:$BV$2,2,FALSE)</f>
        <v>н.д.</v>
      </c>
      <c r="D62" s="31" t="str">
        <f>HLOOKUP(D$2,NKHP!$A$1:$BV$2,2,FALSE)</f>
        <v>н.д.</v>
      </c>
      <c r="E62" s="31" t="str">
        <f>HLOOKUP(E$2,NKHP!$A$1:$BV$2,2,FALSE)</f>
        <v>н.д.</v>
      </c>
      <c r="F62" s="31" t="str">
        <f>HLOOKUP(F$2,NKHP!$A$1:$BV$2,2,FALSE)</f>
        <v>н.д.</v>
      </c>
      <c r="G62" s="31" t="str">
        <f>HLOOKUP(G$2,NKHP!$A$1:$BV$2,2,FALSE)</f>
        <v>н.д.</v>
      </c>
      <c r="H62" s="31" t="str">
        <f>HLOOKUP(H$2,NKHP!$A$1:$BV$2,2,FALSE)</f>
        <v>н.д.</v>
      </c>
      <c r="I62" s="31" t="str">
        <f>HLOOKUP(I$2,NKHP!$A$1:$BV$2,2,FALSE)</f>
        <v>н.д.</v>
      </c>
      <c r="J62" s="31" t="str">
        <f>HLOOKUP(J$2,NKHP!$A$1:$BV$2,2,FALSE)</f>
        <v>н.д.</v>
      </c>
      <c r="K62" s="31" t="str">
        <f>HLOOKUP(K$2,NKHP!$A$1:$BV$2,2,FALSE)</f>
        <v>н.д.</v>
      </c>
      <c r="L62" s="31" t="str">
        <f>HLOOKUP(L$2,NKHP!$A$1:$BV$2,2,FALSE)</f>
        <v>н.д.</v>
      </c>
      <c r="M62" s="31" t="str">
        <f>HLOOKUP(M$2,NKHP!$A$1:$BV$2,2,FALSE)</f>
        <v>н.д.</v>
      </c>
      <c r="N62" s="31" t="str">
        <f>HLOOKUP(N$2,NKHP!$A$1:$BV$2,2,FALSE)</f>
        <v>н.д.</v>
      </c>
      <c r="O62" s="31" t="str">
        <f>HLOOKUP(O$2,NKHP!$A$1:$BV$2,2,FALSE)</f>
        <v>н.д.</v>
      </c>
      <c r="P62" s="31" t="str">
        <f>HLOOKUP(P$2,NKHP!$A$1:$BV$2,2,FALSE)</f>
        <v>н.д.</v>
      </c>
      <c r="Q62" s="31" t="str">
        <f>HLOOKUP(Q$2,NKHP!$A$1:$BV$2,2,FALSE)</f>
        <v>н.д.</v>
      </c>
      <c r="R62" s="31">
        <f>HLOOKUP(R$2,NKHP!$A$1:$BV$2,2,FALSE)</f>
        <v>14.793559999999999</v>
      </c>
      <c r="S62" s="31">
        <f>HLOOKUP(S$2,NKHP!$A$1:$BV$2,2,FALSE)</f>
        <v>12.069520000000001</v>
      </c>
      <c r="T62" s="32">
        <f>HLOOKUP(T$2,NKHP!$A$1:$BV$2,2,FALSE)</f>
        <v>16.566894000000001</v>
      </c>
      <c r="U62" s="32">
        <f>HLOOKUP(U$2,NKHP!$A$1:$BV$2,2,FALSE)</f>
        <v>23.407119999999999</v>
      </c>
      <c r="V62" s="24">
        <v>2</v>
      </c>
      <c r="W62" s="4"/>
    </row>
    <row r="63" spans="1:23" s="27" customFormat="1" ht="16.5" customHeight="1" x14ac:dyDescent="0.25">
      <c r="A63" s="66" t="s">
        <v>46</v>
      </c>
      <c r="B63" s="3" t="s">
        <v>47</v>
      </c>
      <c r="C63" s="31" t="str">
        <f>HLOOKUP(C$2,NMTP!$A$1:$BV$2,2,FALSE)</f>
        <v>н.д.</v>
      </c>
      <c r="D63" s="31" t="str">
        <f>HLOOKUP(D$2,NMTP!$A$1:$BV$2,2,FALSE)</f>
        <v>н.д.</v>
      </c>
      <c r="E63" s="31" t="str">
        <f>HLOOKUP(E$2,NMTP!$A$1:$BV$2,2,FALSE)</f>
        <v>н.д.</v>
      </c>
      <c r="F63" s="31" t="str">
        <f>HLOOKUP(F$2,NMTP!$A$1:$BV$2,2,FALSE)</f>
        <v>н.д.</v>
      </c>
      <c r="G63" s="31" t="str">
        <f>HLOOKUP(G$2,NMTP!$A$1:$BV$2,2,FALSE)</f>
        <v>н.д.</v>
      </c>
      <c r="H63" s="31" t="str">
        <f>HLOOKUP(H$2,NMTP!$A$1:$BV$2,2,FALSE)</f>
        <v>н.д.</v>
      </c>
      <c r="I63" s="31" t="str">
        <f>HLOOKUP(I$2,NMTP!$A$1:$BV$2,2,FALSE)</f>
        <v>н.д.</v>
      </c>
      <c r="J63" s="31" t="str">
        <f>HLOOKUP(J$2,NMTP!$A$1:$BV$2,2,FALSE)</f>
        <v>н.д.</v>
      </c>
      <c r="K63" s="31">
        <f>HLOOKUP(K$2,NMTP!$A$1:$BV$2,2,FALSE)</f>
        <v>1.8499999999999999E-2</v>
      </c>
      <c r="L63" s="31">
        <f>HLOOKUP(L$2,NMTP!$A$1:$BV$2,2,FALSE)</f>
        <v>2.6499999999999999E-2</v>
      </c>
      <c r="M63" s="31">
        <f>HLOOKUP(M$2,NMTP!$A$1:$BV$2,2,FALSE)</f>
        <v>0.125</v>
      </c>
      <c r="N63" s="31">
        <f>HLOOKUP(N$2,NMTP!$A$1:$BV$2,2,FALSE)</f>
        <v>2.3E-2</v>
      </c>
      <c r="O63" s="31">
        <f>HLOOKUP(O$2,NMTP!$A$1:$BV$2,2,FALSE)</f>
        <v>2.35E-2</v>
      </c>
      <c r="P63" s="31">
        <f>HLOOKUP(P$2,NMTP!$A$1:$BV$2,2,FALSE)</f>
        <v>2.3619999999999999E-2</v>
      </c>
      <c r="Q63" s="31">
        <f>HLOOKUP(Q$2,NMTP!$A$1:$BV$2,2,FALSE)</f>
        <v>2.3363999999999999E-2</v>
      </c>
      <c r="R63" s="31">
        <f>HLOOKUP(R$2,NMTP!$A$1:$BV$2,2,FALSE)</f>
        <v>0.2336</v>
      </c>
      <c r="S63" s="31">
        <f>HLOOKUP(S$2,NMTP!$A$1:$BV$2,2,FALSE)</f>
        <v>0.51892159999999998</v>
      </c>
      <c r="T63" s="31">
        <f>HLOOKUP(T$2,NMTP!$A$1:$BV$2,2,FALSE)</f>
        <v>0.77882370000000001</v>
      </c>
      <c r="U63" s="34">
        <f>HLOOKUP(U$2,NMTP!$A$1:$BV$2,2,FALSE)</f>
        <v>0.51921600000000001</v>
      </c>
      <c r="V63" s="24">
        <v>0</v>
      </c>
      <c r="W63" s="4"/>
    </row>
    <row r="64" spans="1:23" s="27" customFormat="1" ht="16.5" customHeight="1" x14ac:dyDescent="0.25">
      <c r="A64" s="66" t="s">
        <v>172</v>
      </c>
      <c r="B64" s="2" t="s">
        <v>173</v>
      </c>
      <c r="C64" s="31" t="str">
        <f>HLOOKUP(C$2,UNAC!$A$1:$BV$2,2,FALSE)</f>
        <v>н.д.</v>
      </c>
      <c r="D64" s="31" t="str">
        <f>HLOOKUP(D$2,UNAC!$A$1:$BV$2,2,FALSE)</f>
        <v>н.д.</v>
      </c>
      <c r="E64" s="31" t="str">
        <f>HLOOKUP(E$2,UNAC!$A$1:$BV$2,2,FALSE)</f>
        <v>н.д.</v>
      </c>
      <c r="F64" s="31" t="str">
        <f>HLOOKUP(F$2,UNAC!$A$1:$BV$2,2,FALSE)</f>
        <v>н.д.</v>
      </c>
      <c r="G64" s="31" t="str">
        <f>HLOOKUP(G$2,UNAC!$A$1:$BV$2,2,FALSE)</f>
        <v>н.д.</v>
      </c>
      <c r="H64" s="31" t="str">
        <f>HLOOKUP(H$2,UNAC!$A$1:$BV$2,2,FALSE)</f>
        <v>н.д.</v>
      </c>
      <c r="I64" s="31" t="str">
        <f>HLOOKUP(I$2,UNAC!$A$1:$BV$2,2,FALSE)</f>
        <v>н.д.</v>
      </c>
      <c r="J64" s="31" t="str">
        <f>HLOOKUP(J$2,UNAC!$A$1:$BV$2,2,FALSE)</f>
        <v>н.д.</v>
      </c>
      <c r="K64" s="31" t="str">
        <f>HLOOKUP(K$2,UNAC!$A$1:$BV$2,2,FALSE)</f>
        <v>н.д.</v>
      </c>
      <c r="L64" s="31" t="str">
        <f>HLOOKUP(L$2,UNAC!$A$1:$BV$2,2,FALSE)</f>
        <v>н.д.</v>
      </c>
      <c r="M64" s="31">
        <f>HLOOKUP(M$2,UNAC!$A$1:$BV$2,2,FALSE)</f>
        <v>0</v>
      </c>
      <c r="N64" s="31">
        <f>HLOOKUP(N$2,UNAC!$A$1:$BV$2,2,FALSE)</f>
        <v>0</v>
      </c>
      <c r="O64" s="31">
        <f>HLOOKUP(O$2,UNAC!$A$1:$BV$2,2,FALSE)</f>
        <v>0</v>
      </c>
      <c r="P64" s="31">
        <f>HLOOKUP(P$2,UNAC!$A$1:$BV$2,2,FALSE)</f>
        <v>0</v>
      </c>
      <c r="Q64" s="31">
        <f>HLOOKUP(Q$2,UNAC!$A$1:$BV$2,2,FALSE)</f>
        <v>7.7930000000000002E-4</v>
      </c>
      <c r="R64" s="31">
        <f>HLOOKUP(R$2,UNAC!$A$1:$BV$2,2,FALSE)</f>
        <v>2E-3</v>
      </c>
      <c r="S64" s="31">
        <f>HLOOKUP(S$2,UNAC!$A$1:$BV$2,2,FALSE)</f>
        <v>0</v>
      </c>
      <c r="T64" s="31">
        <f>HLOOKUP(T$2,UNAC!$A$1:$BV$2,2,FALSE)</f>
        <v>0</v>
      </c>
      <c r="U64" s="34">
        <f>HLOOKUP(U$2,UNAC!$A$1:$BV$2,2,FALSE)</f>
        <v>0</v>
      </c>
      <c r="V64" s="24">
        <v>0</v>
      </c>
      <c r="W64" s="4"/>
    </row>
    <row r="65" spans="1:23" s="27" customFormat="1" ht="16.5" customHeight="1" x14ac:dyDescent="0.25">
      <c r="A65" s="66" t="s">
        <v>56</v>
      </c>
      <c r="B65" s="2" t="s">
        <v>57</v>
      </c>
      <c r="C65" s="31" t="str">
        <f>HLOOKUP(C$2,OGKB!$A$1:$BV$2,2,FALSE)</f>
        <v>н.д.</v>
      </c>
      <c r="D65" s="31" t="str">
        <f>HLOOKUP(D$2,OGKB!$A$1:$BV$2,2,FALSE)</f>
        <v>н.д.</v>
      </c>
      <c r="E65" s="31" t="str">
        <f>HLOOKUP(E$2,OGKB!$A$1:$BV$2,2,FALSE)</f>
        <v>н.д.</v>
      </c>
      <c r="F65" s="31" t="str">
        <f>HLOOKUP(F$2,OGKB!$A$1:$BV$2,2,FALSE)</f>
        <v>н.д.</v>
      </c>
      <c r="G65" s="31" t="str">
        <f>HLOOKUP(G$2,OGKB!$A$1:$BV$2,2,FALSE)</f>
        <v>н.д.</v>
      </c>
      <c r="H65" s="31" t="str">
        <f>HLOOKUP(H$2,OGKB!$A$1:$BV$2,2,FALSE)</f>
        <v>н.д.</v>
      </c>
      <c r="I65" s="31">
        <f>HLOOKUP(I$2,OGKB!$A$1:$BV$2,2,FALSE)</f>
        <v>3.539E-3</v>
      </c>
      <c r="J65" s="31">
        <f>HLOOKUP(J$2,OGKB!$A$1:$BV$2,2,FALSE)</f>
        <v>3.3987000000000002E-3</v>
      </c>
      <c r="K65" s="31">
        <f>HLOOKUP(K$2,OGKB!$A$1:$BV$2,2,FALSE)</f>
        <v>0</v>
      </c>
      <c r="L65" s="31">
        <f>HLOOKUP(L$2,OGKB!$A$1:$BV$2,2,FALSE)</f>
        <v>0</v>
      </c>
      <c r="M65" s="31">
        <f>HLOOKUP(M$2,OGKB!$A$1:$BV$2,2,FALSE)</f>
        <v>0</v>
      </c>
      <c r="N65" s="31">
        <f>HLOOKUP(N$2,OGKB!$A$1:$BV$2,2,FALSE)</f>
        <v>4.8758999999999999E-3</v>
      </c>
      <c r="O65" s="31">
        <f>HLOOKUP(O$2,OGKB!$A$1:$BV$2,2,FALSE)</f>
        <v>9.9876099999999992E-4</v>
      </c>
      <c r="P65" s="31">
        <f>HLOOKUP(P$2,OGKB!$A$1:$BV$2,2,FALSE)</f>
        <v>0</v>
      </c>
      <c r="Q65" s="31">
        <f>HLOOKUP(Q$2,OGKB!$A$1:$BV$2,2,FALSE)</f>
        <v>0</v>
      </c>
      <c r="R65" s="31">
        <f>HLOOKUP(R$2,OGKB!$A$1:$BV$2,2,FALSE)</f>
        <v>8.1415159999999997E-3</v>
      </c>
      <c r="S65" s="31">
        <f>HLOOKUP(S$2,OGKB!$A$1:$BV$2,2,FALSE)</f>
        <v>5.6737619999999997E-3</v>
      </c>
      <c r="T65" s="32">
        <f>HLOOKUP(T$2,OGKB!$A$1:$BV$2,2,FALSE)</f>
        <v>8.2530469999999995E-3</v>
      </c>
      <c r="U65" s="32">
        <f>HLOOKUP(U$2,OGKB!$A$1:$BV$2,2,FALSE)</f>
        <v>1.631902E-2</v>
      </c>
      <c r="V65" s="24">
        <v>2</v>
      </c>
      <c r="W65" s="4"/>
    </row>
    <row r="66" spans="1:23" s="27" customFormat="1" ht="45.75" customHeight="1" x14ac:dyDescent="0.25">
      <c r="A66" s="66" t="s">
        <v>42</v>
      </c>
      <c r="B66" s="2" t="s">
        <v>43</v>
      </c>
      <c r="C66" s="31" t="str">
        <f>HLOOKUP(C$2,PRTK!$A$1:$BV$2,2,FALSE)</f>
        <v>н.д.</v>
      </c>
      <c r="D66" s="31" t="str">
        <f>HLOOKUP(D$2,PRTK!$A$1:$BV$2,2,FALSE)</f>
        <v>н.д.</v>
      </c>
      <c r="E66" s="31" t="str">
        <f>HLOOKUP(E$2,PRTK!$A$1:$BV$2,2,FALSE)</f>
        <v>н.д.</v>
      </c>
      <c r="F66" s="31" t="str">
        <f>HLOOKUP(F$2,PRTK!$A$1:$BV$2,2,FALSE)</f>
        <v>н.д.</v>
      </c>
      <c r="G66" s="31" t="str">
        <f>HLOOKUP(G$2,PRTK!$A$1:$BV$2,2,FALSE)</f>
        <v>н.д.</v>
      </c>
      <c r="H66" s="31" t="str">
        <f>HLOOKUP(H$2,PRTK!$A$1:$BV$2,2,FALSE)</f>
        <v>н.д.</v>
      </c>
      <c r="I66" s="31" t="str">
        <f>HLOOKUP(I$2,PRTK!$A$1:$BV$2,2,FALSE)</f>
        <v>н.д.</v>
      </c>
      <c r="J66" s="31" t="str">
        <f>HLOOKUP(J$2,PRTK!$A$1:$BV$2,2,FALSE)</f>
        <v>н.д.</v>
      </c>
      <c r="K66" s="31" t="str">
        <f>HLOOKUP(K$2,PRTK!$A$1:$BV$2,2,FALSE)</f>
        <v>н.д.</v>
      </c>
      <c r="L66" s="31" t="str">
        <f>HLOOKUP(L$2,PRTK!$A$1:$BV$2,2,FALSE)</f>
        <v>н.д.</v>
      </c>
      <c r="M66" s="31" t="str">
        <f>HLOOKUP(M$2,PRTK!$A$1:$BV$2,2,FALSE)</f>
        <v>н.д.</v>
      </c>
      <c r="N66" s="31" t="str">
        <f>HLOOKUP(N$2,PRTK!$A$1:$BV$2,2,FALSE)</f>
        <v>н.д.</v>
      </c>
      <c r="O66" s="31">
        <f>HLOOKUP(O$2,PRTK!$A$1:$BV$2,2,FALSE)</f>
        <v>1.79</v>
      </c>
      <c r="P66" s="31">
        <f>HLOOKUP(P$2,PRTK!$A$1:$BV$2,2,FALSE)</f>
        <v>6.0299999999999994</v>
      </c>
      <c r="Q66" s="31">
        <f>HLOOKUP(Q$2,PRTK!$A$1:$BV$2,2,FALSE)</f>
        <v>1.9</v>
      </c>
      <c r="R66" s="31">
        <f>HLOOKUP(R$2,PRTK!$A$1:$BV$2,2,FALSE)</f>
        <v>0</v>
      </c>
      <c r="S66" s="31">
        <f>HLOOKUP(S$2,PRTK!$A$1:$BV$2,2,FALSE)</f>
        <v>23.5</v>
      </c>
      <c r="T66" s="31">
        <f>HLOOKUP(T$2,PRTK!$A$1:$BV$2,2,FALSE)</f>
        <v>5.67</v>
      </c>
      <c r="U66" s="34">
        <f>HLOOKUP(U$2,PRTK!$A$1:$BV$2,2,FALSE)</f>
        <v>0</v>
      </c>
      <c r="V66" s="24">
        <v>0</v>
      </c>
      <c r="W66" s="4" t="s">
        <v>303</v>
      </c>
    </row>
    <row r="67" spans="1:23" s="27" customFormat="1" ht="16.5" customHeight="1" x14ac:dyDescent="0.25">
      <c r="A67" s="66" t="s">
        <v>174</v>
      </c>
      <c r="B67" s="3" t="s">
        <v>175</v>
      </c>
      <c r="C67" s="31" t="str">
        <f>HLOOKUP(C$2,RASP!$A$1:$BV$2,2,FALSE)</f>
        <v>н.д.</v>
      </c>
      <c r="D67" s="31">
        <f>HLOOKUP(D$2,RASP!$A$1:$BV$2,2,FALSE)</f>
        <v>0</v>
      </c>
      <c r="E67" s="31">
        <f>HLOOKUP(E$2,RASP!$A$1:$BV$2,2,FALSE)</f>
        <v>0</v>
      </c>
      <c r="F67" s="31">
        <f>HLOOKUP(F$2,RASP!$A$1:$BV$2,2,FALSE)</f>
        <v>0</v>
      </c>
      <c r="G67" s="31">
        <f>HLOOKUP(G$2,RASP!$A$1:$BV$2,2,FALSE)</f>
        <v>0</v>
      </c>
      <c r="H67" s="31">
        <f>HLOOKUP(H$2,RASP!$A$1:$BV$2,2,FALSE)</f>
        <v>1.9790000000000001</v>
      </c>
      <c r="I67" s="31">
        <f>HLOOKUP(I$2,RASP!$A$1:$BV$2,2,FALSE)</f>
        <v>0</v>
      </c>
      <c r="J67" s="31">
        <f>HLOOKUP(J$2,RASP!$A$1:$BV$2,2,FALSE)</f>
        <v>3.19</v>
      </c>
      <c r="K67" s="31">
        <f>HLOOKUP(K$2,RASP!$A$1:$BV$2,2,FALSE)</f>
        <v>5.25</v>
      </c>
      <c r="L67" s="31">
        <f>HLOOKUP(L$2,RASP!$A$1:$BV$2,2,FALSE)</f>
        <v>0</v>
      </c>
      <c r="M67" s="31">
        <f>HLOOKUP(M$2,RASP!$A$1:$BV$2,2,FALSE)</f>
        <v>0</v>
      </c>
      <c r="N67" s="31">
        <f>HLOOKUP(N$2,RASP!$A$1:$BV$2,2,FALSE)</f>
        <v>5</v>
      </c>
      <c r="O67" s="31">
        <f>HLOOKUP(O$2,RASP!$A$1:$BV$2,2,FALSE)</f>
        <v>0</v>
      </c>
      <c r="P67" s="31">
        <f>HLOOKUP(P$2,RASP!$A$1:$BV$2,2,FALSE)</f>
        <v>0</v>
      </c>
      <c r="Q67" s="31">
        <f>HLOOKUP(Q$2,RASP!$A$1:$BV$2,2,FALSE)</f>
        <v>0</v>
      </c>
      <c r="R67" s="31">
        <f>HLOOKUP(R$2,RASP!$A$1:$BV$2,2,FALSE)</f>
        <v>0</v>
      </c>
      <c r="S67" s="31">
        <f>HLOOKUP(S$2,RASP!$A$1:$BV$2,2,FALSE)</f>
        <v>0</v>
      </c>
      <c r="T67" s="31">
        <f>HLOOKUP(T$2,RASP!$A$1:$BV$2,2,FALSE)</f>
        <v>0</v>
      </c>
      <c r="U67" s="34">
        <f>HLOOKUP(U$2,RASP!$A$1:$BV$2,2,FALSE)</f>
        <v>0</v>
      </c>
      <c r="V67" s="24">
        <v>0</v>
      </c>
      <c r="W67" s="4"/>
    </row>
    <row r="68" spans="1:23" s="27" customFormat="1" ht="16.5" customHeight="1" x14ac:dyDescent="0.25">
      <c r="A68" s="66" t="s">
        <v>129</v>
      </c>
      <c r="B68" s="2" t="s">
        <v>130</v>
      </c>
      <c r="C68" s="31" t="str">
        <f>HLOOKUP(C$2,ROSN!$A$1:$BV$2,2,FALSE)</f>
        <v>н.д.</v>
      </c>
      <c r="D68" s="31" t="str">
        <f>HLOOKUP(D$2,ROSN!$A$1:$BV$2,2,FALSE)</f>
        <v>н.д.</v>
      </c>
      <c r="E68" s="31" t="str">
        <f>HLOOKUP(E$2,ROSN!$A$1:$BV$2,2,FALSE)</f>
        <v>н.д.</v>
      </c>
      <c r="F68" s="31" t="str">
        <f>HLOOKUP(F$2,ROSN!$A$1:$BV$2,2,FALSE)</f>
        <v>н.д.</v>
      </c>
      <c r="G68" s="31" t="str">
        <f>HLOOKUP(G$2,ROSN!$A$1:$BV$2,2,FALSE)</f>
        <v>н.д.</v>
      </c>
      <c r="H68" s="31" t="str">
        <f>HLOOKUP(H$2,ROSN!$A$1:$BV$2,2,FALSE)</f>
        <v>н.д.</v>
      </c>
      <c r="I68" s="31" t="str">
        <f>HLOOKUP(I$2,ROSN!$A$1:$BV$2,2,FALSE)</f>
        <v>н.д.</v>
      </c>
      <c r="J68" s="31">
        <f>HLOOKUP(J$2,ROSN!$A$1:$BV$2,2,FALSE)</f>
        <v>1.33</v>
      </c>
      <c r="K68" s="31">
        <f>HLOOKUP(K$2,ROSN!$A$1:$BV$2,2,FALSE)</f>
        <v>1.6</v>
      </c>
      <c r="L68" s="31">
        <f>HLOOKUP(L$2,ROSN!$A$1:$BV$2,2,FALSE)</f>
        <v>1.92</v>
      </c>
      <c r="M68" s="31">
        <f>HLOOKUP(M$2,ROSN!$A$1:$BV$2,2,FALSE)</f>
        <v>2.2999999999999998</v>
      </c>
      <c r="N68" s="31">
        <f>HLOOKUP(N$2,ROSN!$A$1:$BV$2,2,FALSE)</f>
        <v>2.76</v>
      </c>
      <c r="O68" s="31">
        <f>HLOOKUP(O$2,ROSN!$A$1:$BV$2,2,FALSE)</f>
        <v>7.53</v>
      </c>
      <c r="P68" s="31">
        <f>HLOOKUP(P$2,ROSN!$A$1:$BV$2,2,FALSE)</f>
        <v>8.0500000000000007</v>
      </c>
      <c r="Q68" s="31">
        <f>HLOOKUP(Q$2,ROSN!$A$1:$BV$2,2,FALSE)</f>
        <v>12.85</v>
      </c>
      <c r="R68" s="31">
        <f>HLOOKUP(R$2,ROSN!$A$1:$BV$2,2,FALSE)</f>
        <v>8.2100000000000009</v>
      </c>
      <c r="S68" s="31">
        <f>HLOOKUP(S$2,ROSN!$A$1:$BV$2,2,FALSE)</f>
        <v>11.75</v>
      </c>
      <c r="T68" s="31">
        <f>HLOOKUP(T$2,ROSN!$A$1:$BV$2,2,FALSE)</f>
        <v>9.81</v>
      </c>
      <c r="U68" s="32">
        <f>HLOOKUP(U$2,ROSN!$A$1:$BV$2,2,FALSE)</f>
        <v>21.23</v>
      </c>
      <c r="V68" s="24">
        <v>1</v>
      </c>
      <c r="W68" s="4"/>
    </row>
    <row r="69" spans="1:23" s="27" customFormat="1" ht="16.5" customHeight="1" x14ac:dyDescent="0.25">
      <c r="A69" s="66" t="s">
        <v>147</v>
      </c>
      <c r="B69" s="3" t="s">
        <v>148</v>
      </c>
      <c r="C69" s="31" t="str">
        <f>HLOOKUP(C$2,RSTI!$A$1:$BV$2,2,FALSE)</f>
        <v>н.д.</v>
      </c>
      <c r="D69" s="31" t="str">
        <f>HLOOKUP(D$2,RSTI!$A$1:$BV$2,2,FALSE)</f>
        <v>н.д.</v>
      </c>
      <c r="E69" s="31" t="str">
        <f>HLOOKUP(E$2,RSTI!$A$1:$BV$2,2,FALSE)</f>
        <v>н.д.</v>
      </c>
      <c r="F69" s="31" t="str">
        <f>HLOOKUP(F$2,RSTI!$A$1:$BV$2,2,FALSE)</f>
        <v>н.д.</v>
      </c>
      <c r="G69" s="31" t="str">
        <f>HLOOKUP(G$2,RSTI!$A$1:$BV$2,2,FALSE)</f>
        <v>н.д.</v>
      </c>
      <c r="H69" s="31" t="str">
        <f>HLOOKUP(H$2,RSTI!$A$1:$BV$2,2,FALSE)</f>
        <v>н.д.</v>
      </c>
      <c r="I69" s="31" t="str">
        <f>HLOOKUP(I$2,RSTI!$A$1:$BV$2,2,FALSE)</f>
        <v>н.д.</v>
      </c>
      <c r="J69" s="31" t="str">
        <f>HLOOKUP(J$2,RSTI!$A$1:$BV$2,2,FALSE)</f>
        <v>н.д.</v>
      </c>
      <c r="K69" s="31" t="str">
        <f>HLOOKUP(K$2,RSTI!$A$1:$BV$2,2,FALSE)</f>
        <v>н.д.</v>
      </c>
      <c r="L69" s="31">
        <f>HLOOKUP(L$2,RSTI!$A$1:$BV$2,2,FALSE)</f>
        <v>0</v>
      </c>
      <c r="M69" s="31">
        <f>HLOOKUP(M$2,RSTI!$A$1:$BV$2,2,FALSE)</f>
        <v>0</v>
      </c>
      <c r="N69" s="31">
        <f>HLOOKUP(N$2,RSTI!$A$1:$BV$2,2,FALSE)</f>
        <v>0</v>
      </c>
      <c r="O69" s="31">
        <f>HLOOKUP(O$2,RSTI!$A$1:$BV$2,2,FALSE)</f>
        <v>0</v>
      </c>
      <c r="P69" s="31">
        <f>HLOOKUP(P$2,RSTI!$A$1:$BV$2,2,FALSE)</f>
        <v>0</v>
      </c>
      <c r="Q69" s="31">
        <f>HLOOKUP(Q$2,RSTI!$A$1:$BV$2,2,FALSE)</f>
        <v>0</v>
      </c>
      <c r="R69" s="31">
        <f>HLOOKUP(R$2,RSTI!$A$1:$BV$2,2,FALSE)</f>
        <v>0</v>
      </c>
      <c r="S69" s="31">
        <f>HLOOKUP(S$2,RSTI!$A$1:$BV$2,2,FALSE)</f>
        <v>8.31813E-3</v>
      </c>
      <c r="T69" s="31">
        <f>HLOOKUP(T$2,RSTI!$A$1:$BV$2,2,FALSE)</f>
        <v>6.2144599999999998E-3</v>
      </c>
      <c r="U69" s="32">
        <f>HLOOKUP(U$2,RSTI!$A$1:$BV$2,2,FALSE)</f>
        <v>1.1965E-2</v>
      </c>
      <c r="V69" s="24">
        <v>1</v>
      </c>
      <c r="W69" s="4"/>
    </row>
    <row r="70" spans="1:23" s="27" customFormat="1" ht="16.5" customHeight="1" x14ac:dyDescent="0.25">
      <c r="A70" s="66" t="s">
        <v>151</v>
      </c>
      <c r="B70" s="3" t="s">
        <v>152</v>
      </c>
      <c r="C70" s="31" t="str">
        <f>HLOOKUP(C$2,RSTIP!$A$1:$BV$2,2,FALSE)</f>
        <v>н.д.</v>
      </c>
      <c r="D70" s="31" t="str">
        <f>HLOOKUP(D$2,RSTIP!$A$1:$BV$2,2,FALSE)</f>
        <v>н.д.</v>
      </c>
      <c r="E70" s="31" t="str">
        <f>HLOOKUP(E$2,RSTIP!$A$1:$BV$2,2,FALSE)</f>
        <v>н.д.</v>
      </c>
      <c r="F70" s="31" t="str">
        <f>HLOOKUP(F$2,RSTIP!$A$1:$BV$2,2,FALSE)</f>
        <v>н.д.</v>
      </c>
      <c r="G70" s="31" t="str">
        <f>HLOOKUP(G$2,RSTIP!$A$1:$BV$2,2,FALSE)</f>
        <v>н.д.</v>
      </c>
      <c r="H70" s="31" t="str">
        <f>HLOOKUP(H$2,RSTIP!$A$1:$BV$2,2,FALSE)</f>
        <v>н.д.</v>
      </c>
      <c r="I70" s="31" t="str">
        <f>HLOOKUP(I$2,RSTIP!$A$1:$BV$2,2,FALSE)</f>
        <v>н.д.</v>
      </c>
      <c r="J70" s="31" t="str">
        <f>HLOOKUP(J$2,RSTIP!$A$1:$BV$2,2,FALSE)</f>
        <v>н.д.</v>
      </c>
      <c r="K70" s="31" t="str">
        <f>HLOOKUP(K$2,RSTIP!$A$1:$BV$2,2,FALSE)</f>
        <v>н.д.</v>
      </c>
      <c r="L70" s="31">
        <f>HLOOKUP(L$2,RSTIP!$A$1:$BV$2,2,FALSE)</f>
        <v>0</v>
      </c>
      <c r="M70" s="31">
        <f>HLOOKUP(M$2,RSTIP!$A$1:$BV$2,2,FALSE)</f>
        <v>0</v>
      </c>
      <c r="N70" s="31">
        <f>HLOOKUP(N$2,RSTIP!$A$1:$BV$2,2,FALSE)</f>
        <v>0.05</v>
      </c>
      <c r="O70" s="31">
        <f>HLOOKUP(O$2,RSTIP!$A$1:$BV$2,2,FALSE)</f>
        <v>7.0000000000000007E-2</v>
      </c>
      <c r="P70" s="31">
        <f>HLOOKUP(P$2,RSTIP!$A$1:$BV$2,2,FALSE)</f>
        <v>0.08</v>
      </c>
      <c r="Q70" s="31">
        <f>HLOOKUP(Q$2,RSTIP!$A$1:$BV$2,2,FALSE)</f>
        <v>0</v>
      </c>
      <c r="R70" s="31">
        <f>HLOOKUP(R$2,RSTIP!$A$1:$BV$2,2,FALSE)</f>
        <v>0</v>
      </c>
      <c r="S70" s="31">
        <f>HLOOKUP(S$2,RSTIP!$A$1:$BV$2,2,FALSE)</f>
        <v>7.4526140000000005E-2</v>
      </c>
      <c r="T70" s="31">
        <f>HLOOKUP(T$2,RSTIP!$A$1:$BV$2,2,FALSE)</f>
        <v>0.36835528099999998</v>
      </c>
      <c r="U70" s="34">
        <f>HLOOKUP(U$2,RSTIP!$A$1:$BV$2,2,FALSE)</f>
        <v>4.2869999999999998E-2</v>
      </c>
      <c r="V70" s="24">
        <v>0</v>
      </c>
      <c r="W70" s="4"/>
    </row>
    <row r="71" spans="1:23" s="27" customFormat="1" ht="16.5" customHeight="1" x14ac:dyDescent="0.25">
      <c r="A71" s="66" t="s">
        <v>72</v>
      </c>
      <c r="B71" s="2" t="s">
        <v>73</v>
      </c>
      <c r="C71" s="31">
        <f>HLOOKUP(C$2,RTKM!$A$1:$BV$2,2,FALSE)</f>
        <v>0.16450000000000001</v>
      </c>
      <c r="D71" s="31">
        <f>HLOOKUP(D$2,RTKM!$A$1:$BV$2,2,FALSE)</f>
        <v>0.16339999999999999</v>
      </c>
      <c r="E71" s="31">
        <f>HLOOKUP(E$2,RTKM!$A$1:$BV$2,2,FALSE)</f>
        <v>0.2144961</v>
      </c>
      <c r="F71" s="31">
        <f>HLOOKUP(F$2,RTKM!$A$1:$BV$2,2,FALSE)</f>
        <v>0.54347000000000001</v>
      </c>
      <c r="G71" s="31">
        <f>HLOOKUP(G$2,RTKM!$A$1:$BV$2,2,FALSE)</f>
        <v>0.87807000000000002</v>
      </c>
      <c r="H71" s="31">
        <f>HLOOKUP(H$2,RTKM!$A$1:$BV$2,2,FALSE)</f>
        <v>1.4593</v>
      </c>
      <c r="I71" s="31">
        <f>HLOOKUP(I$2,RTKM!$A$1:$BV$2,2,FALSE)</f>
        <v>1.5617000000000001</v>
      </c>
      <c r="J71" s="31">
        <f>HLOOKUP(J$2,RTKM!$A$1:$BV$2,2,FALSE)</f>
        <v>1.4790000000000001</v>
      </c>
      <c r="K71" s="31">
        <f>HLOOKUP(K$2,RTKM!$A$1:$BV$2,2,FALSE)</f>
        <v>1.9399</v>
      </c>
      <c r="L71" s="31">
        <f>HLOOKUP(L$2,RTKM!$A$1:$BV$2,2,FALSE)</f>
        <v>1.9410000000000001</v>
      </c>
      <c r="M71" s="31">
        <f>HLOOKUP(M$2,RTKM!$A$1:$BV$2,2,FALSE)</f>
        <v>2.5114999999999998</v>
      </c>
      <c r="N71" s="31">
        <f>HLOOKUP(N$2,RTKM!$A$1:$BV$2,2,FALSE)</f>
        <v>0</v>
      </c>
      <c r="O71" s="31">
        <f>HLOOKUP(O$2,RTKM!$A$1:$BV$2,2,FALSE)</f>
        <v>4.6959</v>
      </c>
      <c r="P71" s="31">
        <f>HLOOKUP(P$2,RTKM!$A$1:$BV$2,2,FALSE)</f>
        <v>2.4369000000000001</v>
      </c>
      <c r="Q71" s="31">
        <f>HLOOKUP(Q$2,RTKM!$A$1:$BV$2,2,FALSE)</f>
        <v>3.1159598600780001</v>
      </c>
      <c r="R71" s="31">
        <f>HLOOKUP(R$2,RTKM!$A$1:$BV$2,2,FALSE)</f>
        <v>3.34</v>
      </c>
      <c r="S71" s="31">
        <f>HLOOKUP(S$2,RTKM!$A$1:$BV$2,2,FALSE)</f>
        <v>5.9154669462660001</v>
      </c>
      <c r="T71" s="31">
        <f>HLOOKUP(T$2,RTKM!$A$1:$BV$2,2,FALSE)</f>
        <v>5.3870020455930003</v>
      </c>
      <c r="U71" s="34">
        <f>HLOOKUP(U$2,RTKM!$A$1:$BV$2,2,FALSE)</f>
        <v>5.0458252493730003</v>
      </c>
      <c r="V71" s="24">
        <v>0</v>
      </c>
      <c r="W71" s="4" t="s">
        <v>305</v>
      </c>
    </row>
    <row r="72" spans="1:23" s="27" customFormat="1" ht="16.5" customHeight="1" x14ac:dyDescent="0.25">
      <c r="A72" s="66" t="s">
        <v>48</v>
      </c>
      <c r="B72" s="2" t="s">
        <v>49</v>
      </c>
      <c r="C72" s="31">
        <f>HLOOKUP(C$2,RTKMP!$A$1:$BV$2,2,FALSE)</f>
        <v>0.80930000000000002</v>
      </c>
      <c r="D72" s="31">
        <f>HLOOKUP(D$2,RTKMP!$A$1:$BV$2,2,FALSE)</f>
        <v>0.42430000000000001</v>
      </c>
      <c r="E72" s="31">
        <f>HLOOKUP(E$2,RTKMP!$A$1:$BV$2,2,FALSE)</f>
        <v>0.91952370000000005</v>
      </c>
      <c r="F72" s="31">
        <f>HLOOKUP(F$2,RTKMP!$A$1:$BV$2,2,FALSE)</f>
        <v>1.2747200000000001</v>
      </c>
      <c r="G72" s="31">
        <f>HLOOKUP(G$2,RTKMP!$A$1:$BV$2,2,FALSE)</f>
        <v>3.2530100000000002</v>
      </c>
      <c r="H72" s="31">
        <f>HLOOKUP(H$2,RTKMP!$A$1:$BV$2,2,FALSE)</f>
        <v>2.9738000000000002</v>
      </c>
      <c r="I72" s="31">
        <f>HLOOKUP(I$2,RTKMP!$A$1:$BV$2,2,FALSE)</f>
        <v>3.7178</v>
      </c>
      <c r="J72" s="31">
        <f>HLOOKUP(J$2,RTKMP!$A$1:$BV$2,2,FALSE)</f>
        <v>2.9588999999999999</v>
      </c>
      <c r="K72" s="31">
        <f>HLOOKUP(K$2,RTKMP!$A$1:$BV$2,2,FALSE)</f>
        <v>3.8809</v>
      </c>
      <c r="L72" s="31">
        <f>HLOOKUP(L$2,RTKMP!$A$1:$BV$2,2,FALSE)</f>
        <v>2.9123999999999999</v>
      </c>
      <c r="M72" s="31">
        <f>HLOOKUP(M$2,RTKMP!$A$1:$BV$2,2,FALSE)</f>
        <v>3.7681999999999998</v>
      </c>
      <c r="N72" s="31">
        <f>HLOOKUP(N$2,RTKMP!$A$1:$BV$2,2,FALSE)</f>
        <v>0.43440000000000001</v>
      </c>
      <c r="O72" s="31">
        <f>HLOOKUP(O$2,RTKMP!$A$1:$BV$2,2,FALSE)</f>
        <v>4.6959</v>
      </c>
      <c r="P72" s="31">
        <f>HLOOKUP(P$2,RTKMP!$A$1:$BV$2,2,FALSE)</f>
        <v>4.1021999999999998</v>
      </c>
      <c r="Q72" s="31">
        <f>HLOOKUP(Q$2,RTKMP!$A$1:$BV$2,2,FALSE)</f>
        <v>4.848555414552</v>
      </c>
      <c r="R72" s="31">
        <f>HLOOKUP(R$2,RTKMP!$A$1:$BV$2,2,FALSE)</f>
        <v>4.05</v>
      </c>
      <c r="S72" s="31">
        <f>HLOOKUP(S$2,RTKMP!$A$1:$BV$2,2,FALSE)</f>
        <v>5.9154669462660001</v>
      </c>
      <c r="T72" s="31">
        <f>HLOOKUP(T$2,RTKMP!$A$1:$BV$2,2,FALSE)</f>
        <v>5.3870020455930003</v>
      </c>
      <c r="U72" s="34">
        <f>HLOOKUP(U$2,RTKMP!$A$1:$BV$2,2,FALSE)</f>
        <v>5.0458252493730003</v>
      </c>
      <c r="V72" s="24">
        <v>0</v>
      </c>
      <c r="W72" s="4" t="s">
        <v>305</v>
      </c>
    </row>
    <row r="73" spans="1:23" s="27" customFormat="1" ht="16.5" customHeight="1" x14ac:dyDescent="0.25">
      <c r="A73" s="66" t="s">
        <v>60</v>
      </c>
      <c r="B73" s="2" t="s">
        <v>61</v>
      </c>
      <c r="C73" s="31" t="str">
        <f>HLOOKUP(C$2,HYDR!$A$1:$BV$2,2,FALSE)</f>
        <v>н.д.</v>
      </c>
      <c r="D73" s="31" t="str">
        <f>HLOOKUP(D$2,HYDR!$A$1:$BV$2,2,FALSE)</f>
        <v>н.д.</v>
      </c>
      <c r="E73" s="31" t="str">
        <f>HLOOKUP(E$2,HYDR!$A$1:$BV$2,2,FALSE)</f>
        <v>н.д.</v>
      </c>
      <c r="F73" s="31" t="str">
        <f>HLOOKUP(F$2,HYDR!$A$1:$BV$2,2,FALSE)</f>
        <v>н.д.</v>
      </c>
      <c r="G73" s="31" t="str">
        <f>HLOOKUP(G$2,HYDR!$A$1:$BV$2,2,FALSE)</f>
        <v>н.д.</v>
      </c>
      <c r="H73" s="31" t="str">
        <f>HLOOKUP(H$2,HYDR!$A$1:$BV$2,2,FALSE)</f>
        <v>н.д.</v>
      </c>
      <c r="I73" s="31" t="str">
        <f>HLOOKUP(I$2,HYDR!$A$1:$BV$2,2,FALSE)</f>
        <v>н.д.</v>
      </c>
      <c r="J73" s="31" t="str">
        <f>HLOOKUP(J$2,HYDR!$A$1:$BV$2,2,FALSE)</f>
        <v>н.д.</v>
      </c>
      <c r="K73" s="31" t="str">
        <f>HLOOKUP(K$2,HYDR!$A$1:$BV$2,2,FALSE)</f>
        <v>н.д.</v>
      </c>
      <c r="L73" s="31">
        <f>HLOOKUP(L$2,HYDR!$A$1:$BV$2,2,FALSE)</f>
        <v>0</v>
      </c>
      <c r="M73" s="31">
        <f>HLOOKUP(M$2,HYDR!$A$1:$BV$2,2,FALSE)</f>
        <v>0</v>
      </c>
      <c r="N73" s="31">
        <f>HLOOKUP(N$2,HYDR!$A$1:$BV$2,2,FALSE)</f>
        <v>8.6009099999999998E-3</v>
      </c>
      <c r="O73" s="31">
        <f>HLOOKUP(O$2,HYDR!$A$1:$BV$2,2,FALSE)</f>
        <v>7.8931699999999997E-3</v>
      </c>
      <c r="P73" s="31">
        <f>HLOOKUP(P$2,HYDR!$A$1:$BV$2,2,FALSE)</f>
        <v>9.5560599999999999E-3</v>
      </c>
      <c r="Q73" s="31">
        <f>HLOOKUP(Q$2,HYDR!$A$1:$BV$2,2,FALSE)</f>
        <v>1.3587510000000001E-2</v>
      </c>
      <c r="R73" s="31">
        <f>HLOOKUP(R$2,HYDR!$A$1:$BV$2,2,FALSE)</f>
        <v>1.561855E-2</v>
      </c>
      <c r="S73" s="31">
        <f>HLOOKUP(S$2,HYDR!$A$1:$BV$2,2,FALSE)</f>
        <v>3.8863000000000002E-2</v>
      </c>
      <c r="T73" s="31">
        <f>HLOOKUP(T$2,HYDR!$A$1:$BV$2,2,FALSE)</f>
        <v>4.6624499999999999E-2</v>
      </c>
      <c r="U73" s="34">
        <f>HLOOKUP(U$2,HYDR!$A$1:$BV$2,2,FALSE)</f>
        <v>2.6333499999999999E-2</v>
      </c>
      <c r="V73" s="24">
        <v>0</v>
      </c>
      <c r="W73" s="4"/>
    </row>
    <row r="74" spans="1:23" s="27" customFormat="1" ht="16.5" customHeight="1" x14ac:dyDescent="0.25">
      <c r="A74" s="66" t="s">
        <v>8</v>
      </c>
      <c r="B74" s="2" t="s">
        <v>9</v>
      </c>
      <c r="C74" s="31" t="str">
        <f>HLOOKUP(C$2,KRKNP!$A$1:$BV$2,2,FALSE)</f>
        <v>н.д.</v>
      </c>
      <c r="D74" s="31" t="str">
        <f>HLOOKUP(D$2,KRKNP!$A$1:$BV$2,2,FALSE)</f>
        <v>н.д.</v>
      </c>
      <c r="E74" s="31" t="str">
        <f>HLOOKUP(E$2,KRKNP!$A$1:$BV$2,2,FALSE)</f>
        <v>н.д.</v>
      </c>
      <c r="F74" s="31" t="str">
        <f>HLOOKUP(F$2,KRKNP!$A$1:$BV$2,2,FALSE)</f>
        <v>н.д.</v>
      </c>
      <c r="G74" s="31" t="str">
        <f>HLOOKUP(G$2,KRKNP!$A$1:$BV$2,2,FALSE)</f>
        <v>н.д.</v>
      </c>
      <c r="H74" s="31" t="str">
        <f>HLOOKUP(H$2,KRKNP!$A$1:$BV$2,2,FALSE)</f>
        <v>н.д.</v>
      </c>
      <c r="I74" s="31" t="str">
        <f>HLOOKUP(I$2,KRKNP!$A$1:$BV$2,2,FALSE)</f>
        <v>н.д.</v>
      </c>
      <c r="J74" s="31">
        <f>HLOOKUP(J$2,KRKNP!$A$1:$BV$2,2,FALSE)</f>
        <v>125.39</v>
      </c>
      <c r="K74" s="31">
        <f>HLOOKUP(K$2,KRKNP!$A$1:$BV$2,2,FALSE)</f>
        <v>275.89</v>
      </c>
      <c r="L74" s="31">
        <f>HLOOKUP(L$2,KRKNP!$A$1:$BV$2,2,FALSE)</f>
        <v>672.6</v>
      </c>
      <c r="M74" s="31">
        <f>HLOOKUP(M$2,KRKNP!$A$1:$BV$2,2,FALSE)</f>
        <v>399.41</v>
      </c>
      <c r="N74" s="31">
        <f>HLOOKUP(N$2,KRKNP!$A$1:$BV$2,2,FALSE)</f>
        <v>624.42999999999995</v>
      </c>
      <c r="O74" s="31">
        <f>HLOOKUP(O$2,KRKNP!$A$1:$BV$2,2,FALSE)</f>
        <v>471.64</v>
      </c>
      <c r="P74" s="31">
        <f>HLOOKUP(P$2,KRKNP!$A$1:$BV$2,2,FALSE)</f>
        <v>804.96</v>
      </c>
      <c r="Q74" s="31">
        <f>HLOOKUP(Q$2,KRKNP!$A$1:$BV$2,2,FALSE)</f>
        <v>998.77</v>
      </c>
      <c r="R74" s="31">
        <f>HLOOKUP(R$2,KRKNP!$A$1:$BV$2,2,FALSE)</f>
        <v>1713.22</v>
      </c>
      <c r="S74" s="31">
        <f>HLOOKUP(S$2,KRKNP!$A$1:$BV$2,2,FALSE)</f>
        <v>1734.32</v>
      </c>
      <c r="T74" s="31">
        <f>HLOOKUP(T$2,KRKNP!$A$1:$BV$2,2,FALSE)</f>
        <v>1051.46</v>
      </c>
      <c r="U74" s="34">
        <f>HLOOKUP(U$2,KRKNP!$A$1:$BV$2,2,FALSE)</f>
        <v>1035.3399999999999</v>
      </c>
      <c r="V74" s="24">
        <v>0</v>
      </c>
      <c r="W74" s="4"/>
    </row>
    <row r="75" spans="1:23" s="27" customFormat="1" ht="16.5" customHeight="1" x14ac:dyDescent="0.25">
      <c r="A75" s="66" t="s">
        <v>115</v>
      </c>
      <c r="B75" s="2" t="s">
        <v>116</v>
      </c>
      <c r="C75" s="31">
        <f>HLOOKUP(C$2,SBER!$A$1:$BV$2,2,FALSE)</f>
        <v>0.03</v>
      </c>
      <c r="D75" s="31">
        <f>HLOOKUP(D$2,SBER!$A$1:$BV$2,2,FALSE)</f>
        <v>3.78E-2</v>
      </c>
      <c r="E75" s="31">
        <f>HLOOKUP(E$2,SBER!$A$1:$BV$2,2,FALSE)</f>
        <v>5.2499999999999998E-2</v>
      </c>
      <c r="F75" s="31">
        <f>HLOOKUP(F$2,SBER!$A$1:$BV$2,2,FALSE)</f>
        <v>0.10829999999999999</v>
      </c>
      <c r="G75" s="31">
        <f>HLOOKUP(G$2,SBER!$A$1:$BV$2,2,FALSE)</f>
        <v>0.13370000000000001</v>
      </c>
      <c r="H75" s="31">
        <f>HLOOKUP(H$2,SBER!$A$1:$BV$2,2,FALSE)</f>
        <v>0.17280000000000001</v>
      </c>
      <c r="I75" s="31">
        <f>HLOOKUP(I$2,SBER!$A$1:$BV$2,2,FALSE)</f>
        <v>0.26440000000000002</v>
      </c>
      <c r="J75" s="31">
        <f>HLOOKUP(J$2,SBER!$A$1:$BV$2,2,FALSE)</f>
        <v>0.38550000000000001</v>
      </c>
      <c r="K75" s="31">
        <f>HLOOKUP(K$2,SBER!$A$1:$BV$2,2,FALSE)</f>
        <v>0.51</v>
      </c>
      <c r="L75" s="31">
        <f>HLOOKUP(L$2,SBER!$A$1:$BV$2,2,FALSE)</f>
        <v>0.48</v>
      </c>
      <c r="M75" s="31">
        <f>HLOOKUP(M$2,SBER!$A$1:$BV$2,2,FALSE)</f>
        <v>0.08</v>
      </c>
      <c r="N75" s="31">
        <f>HLOOKUP(N$2,SBER!$A$1:$BV$2,2,FALSE)</f>
        <v>0.92</v>
      </c>
      <c r="O75" s="31">
        <f>HLOOKUP(O$2,SBER!$A$1:$BV$2,2,FALSE)</f>
        <v>2.08</v>
      </c>
      <c r="P75" s="31">
        <f>HLOOKUP(P$2,SBER!$A$1:$BV$2,2,FALSE)</f>
        <v>2.57</v>
      </c>
      <c r="Q75" s="31">
        <f>HLOOKUP(Q$2,SBER!$A$1:$BV$2,2,FALSE)</f>
        <v>3.2</v>
      </c>
      <c r="R75" s="31">
        <f>HLOOKUP(R$2,SBER!$A$1:$BV$2,2,FALSE)</f>
        <v>0.45</v>
      </c>
      <c r="S75" s="31">
        <f>HLOOKUP(S$2,SBER!$A$1:$BV$2,2,FALSE)</f>
        <v>1.97</v>
      </c>
      <c r="T75" s="32">
        <f>HLOOKUP(T$2,SBER!$A$1:$BV$2,2,FALSE)</f>
        <v>6</v>
      </c>
      <c r="U75" s="32">
        <f>HLOOKUP(U$2,SBER!$A$1:$BV$2,2,FALSE)</f>
        <v>12</v>
      </c>
      <c r="V75" s="24">
        <v>2</v>
      </c>
      <c r="W75" s="4"/>
    </row>
    <row r="76" spans="1:23" s="27" customFormat="1" ht="16.5" customHeight="1" x14ac:dyDescent="0.25">
      <c r="A76" s="66" t="s">
        <v>100</v>
      </c>
      <c r="B76" s="2" t="s">
        <v>101</v>
      </c>
      <c r="C76" s="31">
        <f>HLOOKUP(C$2,SBERP!$A$1:$BV$2,2,FALSE)</f>
        <v>0.03</v>
      </c>
      <c r="D76" s="31">
        <f>HLOOKUP(D$2,SBERP!$A$1:$BV$2,2,FALSE)</f>
        <v>0.04</v>
      </c>
      <c r="E76" s="31">
        <f>HLOOKUP(E$2,SBERP!$A$1:$BV$2,2,FALSE)</f>
        <v>5.7000000000000002E-2</v>
      </c>
      <c r="F76" s="31">
        <f>HLOOKUP(F$2,SBERP!$A$1:$BV$2,2,FALSE)</f>
        <v>0.11600000000000001</v>
      </c>
      <c r="G76" s="31">
        <f>HLOOKUP(G$2,SBERP!$A$1:$BV$2,2,FALSE)</f>
        <v>0.14399999999999999</v>
      </c>
      <c r="H76" s="31">
        <f>HLOOKUP(H$2,SBERP!$A$1:$BV$2,2,FALSE)</f>
        <v>0.1895</v>
      </c>
      <c r="I76" s="31">
        <f>HLOOKUP(I$2,SBERP!$A$1:$BV$2,2,FALSE)</f>
        <v>0.29499999999999998</v>
      </c>
      <c r="J76" s="31">
        <f>HLOOKUP(J$2,SBERP!$A$1:$BV$2,2,FALSE)</f>
        <v>0.46500000000000002</v>
      </c>
      <c r="K76" s="31">
        <f>HLOOKUP(K$2,SBERP!$A$1:$BV$2,2,FALSE)</f>
        <v>0.65</v>
      </c>
      <c r="L76" s="31">
        <f>HLOOKUP(L$2,SBERP!$A$1:$BV$2,2,FALSE)</f>
        <v>0.63</v>
      </c>
      <c r="M76" s="31">
        <f>HLOOKUP(M$2,SBERP!$A$1:$BV$2,2,FALSE)</f>
        <v>0.45</v>
      </c>
      <c r="N76" s="31">
        <f>HLOOKUP(N$2,SBERP!$A$1:$BV$2,2,FALSE)</f>
        <v>1.1499999999999999</v>
      </c>
      <c r="O76" s="31">
        <f>HLOOKUP(O$2,SBERP!$A$1:$BV$2,2,FALSE)</f>
        <v>2.59</v>
      </c>
      <c r="P76" s="31">
        <f>HLOOKUP(P$2,SBERP!$A$1:$BV$2,2,FALSE)</f>
        <v>3.2</v>
      </c>
      <c r="Q76" s="31">
        <f>HLOOKUP(Q$2,SBERP!$A$1:$BV$2,2,FALSE)</f>
        <v>3.2</v>
      </c>
      <c r="R76" s="31">
        <f>HLOOKUP(R$2,SBERP!$A$1:$BV$2,2,FALSE)</f>
        <v>0.45</v>
      </c>
      <c r="S76" s="31">
        <f>HLOOKUP(S$2,SBERP!$A$1:$BV$2,2,FALSE)</f>
        <v>1.97</v>
      </c>
      <c r="T76" s="32">
        <f>HLOOKUP(T$2,SBERP!$A$1:$BV$2,2,FALSE)</f>
        <v>6</v>
      </c>
      <c r="U76" s="32">
        <f>HLOOKUP(U$2,SBERP!$A$1:$BV$2,2,FALSE)</f>
        <v>12</v>
      </c>
      <c r="V76" s="24">
        <v>2</v>
      </c>
      <c r="W76" s="4"/>
    </row>
    <row r="77" spans="1:23" s="27" customFormat="1" ht="16.5" customHeight="1" x14ac:dyDescent="0.25">
      <c r="A77" s="66" t="s">
        <v>16</v>
      </c>
      <c r="B77" s="3" t="s">
        <v>17</v>
      </c>
      <c r="C77" s="31" t="str">
        <f>HLOOKUP(C$2,CHMF!$A$1:$BV$2,2,FALSE)</f>
        <v>н.д.</v>
      </c>
      <c r="D77" s="31">
        <f>HLOOKUP(D$2,CHMF!$A$1:$BV$2,2,FALSE)</f>
        <v>2.4</v>
      </c>
      <c r="E77" s="31">
        <f>HLOOKUP(E$2,CHMF!$A$1:$BV$2,2,FALSE)</f>
        <v>0</v>
      </c>
      <c r="F77" s="31">
        <f>HLOOKUP(F$2,CHMF!$A$1:$BV$2,2,FALSE)</f>
        <v>11.2</v>
      </c>
      <c r="G77" s="31">
        <f>HLOOKUP(G$2,CHMF!$A$1:$BV$2,2,FALSE)</f>
        <v>12</v>
      </c>
      <c r="H77" s="31">
        <f>HLOOKUP(H$2,CHMF!$A$1:$BV$2,2,FALSE)</f>
        <v>13.9</v>
      </c>
      <c r="I77" s="31">
        <f>HLOOKUP(I$2,CHMF!$A$1:$BV$2,2,FALSE)</f>
        <v>9.6</v>
      </c>
      <c r="J77" s="31">
        <f>HLOOKUP(J$2,CHMF!$A$1:$BV$2,2,FALSE)</f>
        <v>20.100000000000001</v>
      </c>
      <c r="K77" s="31">
        <f>HLOOKUP(K$2,CHMF!$A$1:$BV$2,2,FALSE)</f>
        <v>34.72</v>
      </c>
      <c r="L77" s="31">
        <f>HLOOKUP(L$2,CHMF!$A$1:$BV$2,2,FALSE)</f>
        <v>0</v>
      </c>
      <c r="M77" s="31">
        <f>HLOOKUP(M$2,CHMF!$A$1:$BV$2,2,FALSE)</f>
        <v>4.29</v>
      </c>
      <c r="N77" s="31">
        <f>HLOOKUP(N$2,CHMF!$A$1:$BV$2,2,FALSE)</f>
        <v>14.05</v>
      </c>
      <c r="O77" s="31">
        <f>HLOOKUP(O$2,CHMF!$A$1:$BV$2,2,FALSE)</f>
        <v>12.33</v>
      </c>
      <c r="P77" s="31">
        <f>HLOOKUP(P$2,CHMF!$A$1:$BV$2,2,FALSE)</f>
        <v>6.3599999999999994</v>
      </c>
      <c r="Q77" s="31">
        <f>HLOOKUP(Q$2,CHMF!$A$1:$BV$2,2,FALSE)</f>
        <v>62.86</v>
      </c>
      <c r="R77" s="31">
        <f>HLOOKUP(R$2,CHMF!$A$1:$BV$2,2,FALSE)</f>
        <v>53.260000000000005</v>
      </c>
      <c r="S77" s="32">
        <f>HLOOKUP(S$2,CHMF!$A$1:$BV$2,2,FALSE)</f>
        <v>73.14</v>
      </c>
      <c r="T77" s="32">
        <f>HLOOKUP(T$2,CHMF!$A$1:$BV$2,2,FALSE)</f>
        <v>110.06</v>
      </c>
      <c r="U77" s="32">
        <f>HLOOKUP(U$2,CHMF!$A$1:$BV$2,2,FALSE)</f>
        <v>156.37</v>
      </c>
      <c r="V77" s="24">
        <v>3</v>
      </c>
      <c r="W77" s="4"/>
    </row>
    <row r="78" spans="1:23" s="27" customFormat="1" ht="16.5" customHeight="1" x14ac:dyDescent="0.25">
      <c r="A78" s="66" t="s">
        <v>98</v>
      </c>
      <c r="B78" s="2" t="s">
        <v>99</v>
      </c>
      <c r="C78" s="31" t="str">
        <f>HLOOKUP(C$2,SVAV!$A$1:$BV$2,2,FALSE)</f>
        <v>н.д.</v>
      </c>
      <c r="D78" s="31" t="str">
        <f>HLOOKUP(D$2,SVAV!$A$1:$BV$2,2,FALSE)</f>
        <v>н.д.</v>
      </c>
      <c r="E78" s="31" t="str">
        <f>HLOOKUP(E$2,SVAV!$A$1:$BV$2,2,FALSE)</f>
        <v>н.д.</v>
      </c>
      <c r="F78" s="31" t="str">
        <f>HLOOKUP(F$2,SVAV!$A$1:$BV$2,2,FALSE)</f>
        <v>н.д.</v>
      </c>
      <c r="G78" s="31">
        <f>HLOOKUP(G$2,SVAV!$A$1:$BV$2,2,FALSE)</f>
        <v>27</v>
      </c>
      <c r="H78" s="31">
        <f>HLOOKUP(H$2,SVAV!$A$1:$BV$2,2,FALSE)</f>
        <v>11</v>
      </c>
      <c r="I78" s="31">
        <f>HLOOKUP(I$2,SVAV!$A$1:$BV$2,2,FALSE)</f>
        <v>14</v>
      </c>
      <c r="J78" s="31">
        <f>HLOOKUP(J$2,SVAV!$A$1:$BV$2,2,FALSE)</f>
        <v>19.7</v>
      </c>
      <c r="K78" s="31">
        <f>HLOOKUP(K$2,SVAV!$A$1:$BV$2,2,FALSE)</f>
        <v>45.18</v>
      </c>
      <c r="L78" s="31">
        <f>HLOOKUP(L$2,SVAV!$A$1:$BV$2,2,FALSE)</f>
        <v>0</v>
      </c>
      <c r="M78" s="31">
        <f>HLOOKUP(M$2,SVAV!$A$1:$BV$2,2,FALSE)</f>
        <v>0</v>
      </c>
      <c r="N78" s="31">
        <f>HLOOKUP(N$2,SVAV!$A$1:$BV$2,2,FALSE)</f>
        <v>0</v>
      </c>
      <c r="O78" s="31">
        <f>HLOOKUP(O$2,SVAV!$A$1:$BV$2,2,FALSE)</f>
        <v>0</v>
      </c>
      <c r="P78" s="31">
        <f>HLOOKUP(P$2,SVAV!$A$1:$BV$2,2,FALSE)</f>
        <v>52.52</v>
      </c>
      <c r="Q78" s="31">
        <f>HLOOKUP(Q$2,SVAV!$A$1:$BV$2,2,FALSE)</f>
        <v>52.52</v>
      </c>
      <c r="R78" s="31">
        <f>HLOOKUP(R$2,SVAV!$A$1:$BV$2,2,FALSE)</f>
        <v>0</v>
      </c>
      <c r="S78" s="31">
        <f>HLOOKUP(S$2,SVAV!$A$1:$BV$2,2,FALSE)</f>
        <v>0</v>
      </c>
      <c r="T78" s="31">
        <f>HLOOKUP(T$2,SVAV!$A$1:$BV$2,2,FALSE)</f>
        <v>0</v>
      </c>
      <c r="U78" s="34">
        <f>HLOOKUP(U$2,SVAV!$A$1:$BV$2,2,FALSE)</f>
        <v>0</v>
      </c>
      <c r="V78" s="24">
        <v>0</v>
      </c>
      <c r="W78" s="4"/>
    </row>
    <row r="79" spans="1:23" s="27" customFormat="1" ht="16.5" customHeight="1" x14ac:dyDescent="0.25">
      <c r="A79" s="66" t="s">
        <v>142</v>
      </c>
      <c r="B79" s="2" t="s">
        <v>143</v>
      </c>
      <c r="C79" s="31">
        <f>HLOOKUP(C$2,SNGS!$A$1:$BV$2,2,FALSE)</f>
        <v>0.02</v>
      </c>
      <c r="D79" s="31">
        <f>HLOOKUP(D$2,SNGS!$A$1:$BV$2,2,FALSE)</f>
        <v>4.1000000000000002E-2</v>
      </c>
      <c r="E79" s="31">
        <f>HLOOKUP(E$2,SNGS!$A$1:$BV$2,2,FALSE)</f>
        <v>3.3000000000000002E-2</v>
      </c>
      <c r="F79" s="31">
        <f>HLOOKUP(F$2,SNGS!$A$1:$BV$2,2,FALSE)</f>
        <v>3.2000000000000001E-2</v>
      </c>
      <c r="G79" s="31">
        <f>HLOOKUP(G$2,SNGS!$A$1:$BV$2,2,FALSE)</f>
        <v>0.14000000000000001</v>
      </c>
      <c r="H79" s="31">
        <f>HLOOKUP(H$2,SNGS!$A$1:$BV$2,2,FALSE)</f>
        <v>0.4</v>
      </c>
      <c r="I79" s="31">
        <f>HLOOKUP(I$2,SNGS!$A$1:$BV$2,2,FALSE)</f>
        <v>0.8</v>
      </c>
      <c r="J79" s="31">
        <f>HLOOKUP(J$2,SNGS!$A$1:$BV$2,2,FALSE)</f>
        <v>0.53</v>
      </c>
      <c r="K79" s="31">
        <f>HLOOKUP(K$2,SNGS!$A$1:$BV$2,2,FALSE)</f>
        <v>0.6</v>
      </c>
      <c r="L79" s="31">
        <f>HLOOKUP(L$2,SNGS!$A$1:$BV$2,2,FALSE)</f>
        <v>0.6</v>
      </c>
      <c r="M79" s="31">
        <f>HLOOKUP(M$2,SNGS!$A$1:$BV$2,2,FALSE)</f>
        <v>0.45</v>
      </c>
      <c r="N79" s="31">
        <f>HLOOKUP(N$2,SNGS!$A$1:$BV$2,2,FALSE)</f>
        <v>0.5</v>
      </c>
      <c r="O79" s="31">
        <f>HLOOKUP(O$2,SNGS!$A$1:$BV$2,2,FALSE)</f>
        <v>0.6</v>
      </c>
      <c r="P79" s="31">
        <f>HLOOKUP(P$2,SNGS!$A$1:$BV$2,2,FALSE)</f>
        <v>0.5</v>
      </c>
      <c r="Q79" s="31">
        <f>HLOOKUP(Q$2,SNGS!$A$1:$BV$2,2,FALSE)</f>
        <v>0.6</v>
      </c>
      <c r="R79" s="31">
        <f>HLOOKUP(R$2,SNGS!$A$1:$BV$2,2,FALSE)</f>
        <v>0.65</v>
      </c>
      <c r="S79" s="31">
        <f>HLOOKUP(S$2,SNGS!$A$1:$BV$2,2,FALSE)</f>
        <v>0.6</v>
      </c>
      <c r="T79" s="31">
        <f>HLOOKUP(T$2,SNGS!$A$1:$BV$2,2,FALSE)</f>
        <v>0.6</v>
      </c>
      <c r="U79" s="34">
        <f>HLOOKUP(U$2,SNGS!$A$1:$BV$2,2,FALSE)</f>
        <v>0.65</v>
      </c>
      <c r="V79" s="24">
        <v>0</v>
      </c>
      <c r="W79" s="4" t="s">
        <v>318</v>
      </c>
    </row>
    <row r="80" spans="1:23" s="27" customFormat="1" ht="16.5" customHeight="1" x14ac:dyDescent="0.25">
      <c r="A80" s="66" t="s">
        <v>80</v>
      </c>
      <c r="B80" s="2" t="s">
        <v>81</v>
      </c>
      <c r="C80" s="31">
        <f>HLOOKUP(C$2,SNGSP!$A$1:$BV$2,2,FALSE)</f>
        <v>8.5999999999999993E-2</v>
      </c>
      <c r="D80" s="31">
        <f>HLOOKUP(D$2,SNGSP!$A$1:$BV$2,2,FALSE)</f>
        <v>0.18</v>
      </c>
      <c r="E80" s="31">
        <f>HLOOKUP(E$2,SNGSP!$A$1:$BV$2,2,FALSE)</f>
        <v>0.1</v>
      </c>
      <c r="F80" s="31">
        <f>HLOOKUP(F$2,SNGSP!$A$1:$BV$2,2,FALSE)</f>
        <v>9.6000000000000002E-2</v>
      </c>
      <c r="G80" s="31">
        <f>HLOOKUP(G$2,SNGSP!$A$1:$BV$2,2,FALSE)</f>
        <v>0.16</v>
      </c>
      <c r="H80" s="31">
        <f>HLOOKUP(H$2,SNGSP!$A$1:$BV$2,2,FALSE)</f>
        <v>0.60699999999999998</v>
      </c>
      <c r="I80" s="31">
        <f>HLOOKUP(I$2,SNGSP!$A$1:$BV$2,2,FALSE)</f>
        <v>1.05</v>
      </c>
      <c r="J80" s="31">
        <f>HLOOKUP(J$2,SNGSP!$A$1:$BV$2,2,FALSE)</f>
        <v>0.71</v>
      </c>
      <c r="K80" s="31">
        <f>HLOOKUP(K$2,SNGSP!$A$1:$BV$2,2,FALSE)</f>
        <v>0.82</v>
      </c>
      <c r="L80" s="31">
        <f>HLOOKUP(L$2,SNGSP!$A$1:$BV$2,2,FALSE)</f>
        <v>1.3260000000000001</v>
      </c>
      <c r="M80" s="31">
        <f>HLOOKUP(M$2,SNGSP!$A$1:$BV$2,2,FALSE)</f>
        <v>1.0488</v>
      </c>
      <c r="N80" s="31">
        <f>HLOOKUP(N$2,SNGSP!$A$1:$BV$2,2,FALSE)</f>
        <v>1.18</v>
      </c>
      <c r="O80" s="31">
        <f>HLOOKUP(O$2,SNGSP!$A$1:$BV$2,2,FALSE)</f>
        <v>2.15</v>
      </c>
      <c r="P80" s="31">
        <f>HLOOKUP(P$2,SNGSP!$A$1:$BV$2,2,FALSE)</f>
        <v>1.48</v>
      </c>
      <c r="Q80" s="31">
        <f>HLOOKUP(Q$2,SNGSP!$A$1:$BV$2,2,FALSE)</f>
        <v>2.36</v>
      </c>
      <c r="R80" s="31">
        <f>HLOOKUP(R$2,SNGSP!$A$1:$BV$2,2,FALSE)</f>
        <v>8.2100000000000009</v>
      </c>
      <c r="S80" s="31">
        <f>HLOOKUP(S$2,SNGSP!$A$1:$BV$2,2,FALSE)</f>
        <v>6.92</v>
      </c>
      <c r="T80" s="31">
        <f>HLOOKUP(T$2,SNGSP!$A$1:$BV$2,2,FALSE)</f>
        <v>0.6</v>
      </c>
      <c r="U80" s="34">
        <f>HLOOKUP(U$2,SNGSP!$A$1:$BV$2,2,FALSE)</f>
        <v>1.38</v>
      </c>
      <c r="V80" s="24">
        <v>0</v>
      </c>
      <c r="W80" s="4" t="s">
        <v>318</v>
      </c>
    </row>
    <row r="81" spans="1:23" s="27" customFormat="1" ht="16.5" customHeight="1" x14ac:dyDescent="0.25">
      <c r="A81" s="66" t="s">
        <v>64</v>
      </c>
      <c r="B81" s="2" t="s">
        <v>65</v>
      </c>
      <c r="C81" s="31">
        <f>HLOOKUP(C$2,TATN!$A$1:$BV$2,2,FALSE)</f>
        <v>0.1</v>
      </c>
      <c r="D81" s="31">
        <f>HLOOKUP(D$2,TATN!$A$1:$BV$2,2,FALSE)</f>
        <v>0.1</v>
      </c>
      <c r="E81" s="31">
        <f>HLOOKUP(E$2,TATN!$A$1:$BV$2,2,FALSE)</f>
        <v>0.1</v>
      </c>
      <c r="F81" s="31">
        <f>HLOOKUP(F$2,TATN!$A$1:$BV$2,2,FALSE)</f>
        <v>0.1</v>
      </c>
      <c r="G81" s="31">
        <f>HLOOKUP(G$2,TATN!$A$1:$BV$2,2,FALSE)</f>
        <v>0.97</v>
      </c>
      <c r="H81" s="31">
        <f>HLOOKUP(H$2,TATN!$A$1:$BV$2,2,FALSE)</f>
        <v>0.9</v>
      </c>
      <c r="I81" s="31">
        <f>HLOOKUP(I$2,TATN!$A$1:$BV$2,2,FALSE)</f>
        <v>1</v>
      </c>
      <c r="J81" s="31">
        <f>HLOOKUP(J$2,TATN!$A$1:$BV$2,2,FALSE)</f>
        <v>4.5999999999999996</v>
      </c>
      <c r="K81" s="31">
        <f>HLOOKUP(K$2,TATN!$A$1:$BV$2,2,FALSE)</f>
        <v>5.65</v>
      </c>
      <c r="L81" s="31">
        <f>HLOOKUP(L$2,TATN!$A$1:$BV$2,2,FALSE)</f>
        <v>4.42</v>
      </c>
      <c r="M81" s="31">
        <f>HLOOKUP(M$2,TATN!$A$1:$BV$2,2,FALSE)</f>
        <v>6.56</v>
      </c>
      <c r="N81" s="31">
        <f>HLOOKUP(N$2,TATN!$A$1:$BV$2,2,FALSE)</f>
        <v>5.0199999999999996</v>
      </c>
      <c r="O81" s="31">
        <f>HLOOKUP(O$2,TATN!$A$1:$BV$2,2,FALSE)</f>
        <v>7.08</v>
      </c>
      <c r="P81" s="31">
        <f>HLOOKUP(P$2,TATN!$A$1:$BV$2,2,FALSE)</f>
        <v>8.6</v>
      </c>
      <c r="Q81" s="31">
        <f>HLOOKUP(Q$2,TATN!$A$1:$BV$2,2,FALSE)</f>
        <v>8.23</v>
      </c>
      <c r="R81" s="32">
        <f>HLOOKUP(R$2,TATN!$A$1:$BV$2,2,FALSE)</f>
        <v>10.58</v>
      </c>
      <c r="S81" s="32">
        <f>HLOOKUP(S$2,TATN!$A$1:$BV$2,2,FALSE)</f>
        <v>10.96</v>
      </c>
      <c r="T81" s="32">
        <f>HLOOKUP(T$2,TATN!$A$1:$BV$2,2,FALSE)</f>
        <v>50.62</v>
      </c>
      <c r="U81" s="33">
        <f>HLOOKUP(U$2,TATN!$A$1:$BV$2,2,FALSE)</f>
        <v>42.43</v>
      </c>
      <c r="V81" s="24">
        <v>4</v>
      </c>
      <c r="W81" s="70" t="s">
        <v>319</v>
      </c>
    </row>
    <row r="82" spans="1:23" s="27" customFormat="1" ht="16.5" customHeight="1" x14ac:dyDescent="0.25">
      <c r="A82" s="66" t="s">
        <v>22</v>
      </c>
      <c r="B82" s="2" t="s">
        <v>23</v>
      </c>
      <c r="C82" s="31">
        <f>HLOOKUP(C$2,TATNP!$A$1:$BV$2,2,FALSE)</f>
        <v>0.15</v>
      </c>
      <c r="D82" s="31">
        <f>HLOOKUP(D$2,TATNP!$A$1:$BV$2,2,FALSE)</f>
        <v>0.2</v>
      </c>
      <c r="E82" s="31">
        <f>HLOOKUP(E$2,TATNP!$A$1:$BV$2,2,FALSE)</f>
        <v>1</v>
      </c>
      <c r="F82" s="31">
        <f>HLOOKUP(F$2,TATNP!$A$1:$BV$2,2,FALSE)</f>
        <v>1</v>
      </c>
      <c r="G82" s="31">
        <f>HLOOKUP(G$2,TATNP!$A$1:$BV$2,2,FALSE)</f>
        <v>2</v>
      </c>
      <c r="H82" s="31">
        <f>HLOOKUP(H$2,TATNP!$A$1:$BV$2,2,FALSE)</f>
        <v>1</v>
      </c>
      <c r="I82" s="31">
        <f>HLOOKUP(I$2,TATNP!$A$1:$BV$2,2,FALSE)</f>
        <v>1</v>
      </c>
      <c r="J82" s="31">
        <f>HLOOKUP(J$2,TATNP!$A$1:$BV$2,2,FALSE)</f>
        <v>4.5999999999999996</v>
      </c>
      <c r="K82" s="31">
        <f>HLOOKUP(K$2,TATNP!$A$1:$BV$2,2,FALSE)</f>
        <v>5.65</v>
      </c>
      <c r="L82" s="31">
        <f>HLOOKUP(L$2,TATNP!$A$1:$BV$2,2,FALSE)</f>
        <v>4.42</v>
      </c>
      <c r="M82" s="31">
        <f>HLOOKUP(M$2,TATNP!$A$1:$BV$2,2,FALSE)</f>
        <v>6.56</v>
      </c>
      <c r="N82" s="31">
        <f>HLOOKUP(N$2,TATNP!$A$1:$BV$2,2,FALSE)</f>
        <v>5.0199999999999996</v>
      </c>
      <c r="O82" s="31">
        <f>HLOOKUP(O$2,TATNP!$A$1:$BV$2,2,FALSE)</f>
        <v>7.08</v>
      </c>
      <c r="P82" s="31">
        <f>HLOOKUP(P$2,TATNP!$A$1:$BV$2,2,FALSE)</f>
        <v>8.6</v>
      </c>
      <c r="Q82" s="31">
        <f>HLOOKUP(Q$2,TATNP!$A$1:$BV$2,2,FALSE)</f>
        <v>8.23</v>
      </c>
      <c r="R82" s="32">
        <f>HLOOKUP(R$2,TATNP!$A$1:$BV$2,2,FALSE)</f>
        <v>10.58</v>
      </c>
      <c r="S82" s="32">
        <f>HLOOKUP(S$2,TATNP!$A$1:$BV$2,2,FALSE)</f>
        <v>10.96</v>
      </c>
      <c r="T82" s="32">
        <f>HLOOKUP(T$2,TATNP!$A$1:$BV$2,2,FALSE)</f>
        <v>50.62</v>
      </c>
      <c r="U82" s="33">
        <f>HLOOKUP(U$2,TATNP!$A$1:$BV$2,2,FALSE)</f>
        <v>42.43</v>
      </c>
      <c r="V82" s="24">
        <v>4</v>
      </c>
      <c r="W82" s="71"/>
    </row>
    <row r="83" spans="1:23" s="27" customFormat="1" ht="16.5" customHeight="1" x14ac:dyDescent="0.25">
      <c r="A83" s="66" t="s">
        <v>96</v>
      </c>
      <c r="B83" s="2" t="s">
        <v>97</v>
      </c>
      <c r="C83" s="31" t="str">
        <f>HLOOKUP(C$2,TTLK!$A$1:$BV$2,2,FALSE)</f>
        <v>н.д.</v>
      </c>
      <c r="D83" s="31" t="str">
        <f>HLOOKUP(D$2,TTLK!$A$1:$BV$2,2,FALSE)</f>
        <v>н.д.</v>
      </c>
      <c r="E83" s="31" t="str">
        <f>HLOOKUP(E$2,TTLK!$A$1:$BV$2,2,FALSE)</f>
        <v>н.д.</v>
      </c>
      <c r="F83" s="31" t="str">
        <f>HLOOKUP(F$2,TTLK!$A$1:$BV$2,2,FALSE)</f>
        <v>н.д.</v>
      </c>
      <c r="G83" s="31" t="str">
        <f>HLOOKUP(G$2,TTLK!$A$1:$BV$2,2,FALSE)</f>
        <v>н.д.</v>
      </c>
      <c r="H83" s="31" t="str">
        <f>HLOOKUP(H$2,TTLK!$A$1:$BV$2,2,FALSE)</f>
        <v>н.д.</v>
      </c>
      <c r="I83" s="31">
        <f>HLOOKUP(I$2,TTLK!$A$1:$BV$2,2,FALSE)</f>
        <v>3.9399999999999999E-3</v>
      </c>
      <c r="J83" s="31">
        <f>HLOOKUP(J$2,TTLK!$A$1:$BV$2,2,FALSE)</f>
        <v>1.01E-2</v>
      </c>
      <c r="K83" s="31">
        <f>HLOOKUP(K$2,TTLK!$A$1:$BV$2,2,FALSE)</f>
        <v>1.26E-2</v>
      </c>
      <c r="L83" s="31">
        <f>HLOOKUP(L$2,TTLK!$A$1:$BV$2,2,FALSE)</f>
        <v>1.01E-2</v>
      </c>
      <c r="M83" s="31">
        <f>HLOOKUP(M$2,TTLK!$A$1:$BV$2,2,FALSE)</f>
        <v>5.5539999999999999E-3</v>
      </c>
      <c r="N83" s="31">
        <f>HLOOKUP(N$2,TTLK!$A$1:$BV$2,2,FALSE)</f>
        <v>9.4400000000000005E-3</v>
      </c>
      <c r="O83" s="31">
        <f>HLOOKUP(O$2,TTLK!$A$1:$BV$2,2,FALSE)</f>
        <v>1.0160000000000001E-2</v>
      </c>
      <c r="P83" s="31">
        <f>HLOOKUP(P$2,TTLK!$A$1:$BV$2,2,FALSE)</f>
        <v>1.06E-2</v>
      </c>
      <c r="Q83" s="31">
        <f>HLOOKUP(Q$2,TTLK!$A$1:$BV$2,2,FALSE)</f>
        <v>1.0699999999999999E-2</v>
      </c>
      <c r="R83" s="31">
        <f>HLOOKUP(R$2,TTLK!$A$1:$BV$2,2,FALSE)</f>
        <v>0</v>
      </c>
      <c r="S83" s="31">
        <f>HLOOKUP(S$2,TTLK!$A$1:$BV$2,2,FALSE)</f>
        <v>1.136E-2</v>
      </c>
      <c r="T83" s="31">
        <f>HLOOKUP(T$2,TTLK!$A$1:$BV$2,2,FALSE)</f>
        <v>9.1000000000000004E-3</v>
      </c>
      <c r="U83" s="32">
        <f>HLOOKUP(U$2,TTLK!$A$1:$BV$2,2,FALSE)</f>
        <v>1.9222E-2</v>
      </c>
      <c r="V83" s="24">
        <v>1</v>
      </c>
      <c r="W83" s="4"/>
    </row>
    <row r="84" spans="1:23" s="27" customFormat="1" ht="16.5" customHeight="1" x14ac:dyDescent="0.25">
      <c r="A84" s="67" t="s">
        <v>70</v>
      </c>
      <c r="B84" s="42" t="s">
        <v>71</v>
      </c>
      <c r="C84" s="31" t="str">
        <f>HLOOKUP(C$2,TGKA!$A$1:$BV$2,2,FALSE)</f>
        <v>н.д.</v>
      </c>
      <c r="D84" s="31" t="str">
        <f>HLOOKUP(D$2,TGKA!$A$1:$BV$2,2,FALSE)</f>
        <v>н.д.</v>
      </c>
      <c r="E84" s="31" t="str">
        <f>HLOOKUP(E$2,TGKA!$A$1:$BV$2,2,FALSE)</f>
        <v>н.д.</v>
      </c>
      <c r="F84" s="31" t="str">
        <f>HLOOKUP(F$2,TGKA!$A$1:$BV$2,2,FALSE)</f>
        <v>н.д.</v>
      </c>
      <c r="G84" s="31" t="str">
        <f>HLOOKUP(G$2,TGKA!$A$1:$BV$2,2,FALSE)</f>
        <v>н.д.</v>
      </c>
      <c r="H84" s="31" t="str">
        <f>HLOOKUP(H$2,TGKA!$A$1:$BV$2,2,FALSE)</f>
        <v>н.д.</v>
      </c>
      <c r="I84" s="31" t="str">
        <f>HLOOKUP(I$2,TGKA!$A$1:$BV$2,2,FALSE)</f>
        <v>н.д.</v>
      </c>
      <c r="J84" s="31">
        <f>HLOOKUP(J$2,TGKA!$A$1:$BV$2,2,FALSE)</f>
        <v>1.3180000000000001E-4</v>
      </c>
      <c r="K84" s="31">
        <f>HLOOKUP(K$2,TGKA!$A$1:$BV$2,2,FALSE)</f>
        <v>0</v>
      </c>
      <c r="L84" s="31">
        <f>HLOOKUP(L$2,TGKA!$A$1:$BV$2,2,FALSE)</f>
        <v>0</v>
      </c>
      <c r="M84" s="31">
        <f>HLOOKUP(M$2,TGKA!$A$1:$BV$2,2,FALSE)</f>
        <v>4.3668999999999998E-5</v>
      </c>
      <c r="N84" s="31">
        <f>HLOOKUP(N$2,TGKA!$A$1:$BV$2,2,FALSE)</f>
        <v>4.6791E-5</v>
      </c>
      <c r="O84" s="31">
        <f>HLOOKUP(O$2,TGKA!$A$1:$BV$2,2,FALSE)</f>
        <v>0</v>
      </c>
      <c r="P84" s="31">
        <f>HLOOKUP(P$2,TGKA!$A$1:$BV$2,2,FALSE)</f>
        <v>1.21805E-4</v>
      </c>
      <c r="Q84" s="32">
        <f>HLOOKUP(Q$2,TGKA!$A$1:$BV$2,2,FALSE)</f>
        <v>1.6698799999999999E-4</v>
      </c>
      <c r="R84" s="32">
        <f>HLOOKUP(R$2,TGKA!$A$1:$BV$2,2,FALSE)</f>
        <v>2.25403E-4</v>
      </c>
      <c r="S84" s="32">
        <f>HLOOKUP(S$2,TGKA!$A$1:$BV$2,2,FALSE)</f>
        <v>2.4300400000000001E-4</v>
      </c>
      <c r="T84" s="32">
        <f>HLOOKUP(T$2,TGKA!$A$1:$BV$2,2,FALSE)</f>
        <v>3.4533600000000002E-4</v>
      </c>
      <c r="U84" s="32">
        <f>HLOOKUP(U$2,TGKA!$A$1:$BV$2,2,FALSE)</f>
        <v>4.8980200000000001E-4</v>
      </c>
      <c r="V84" s="24">
        <v>5</v>
      </c>
      <c r="W84" s="4"/>
    </row>
    <row r="85" spans="1:23" s="27" customFormat="1" ht="16.5" customHeight="1" x14ac:dyDescent="0.25">
      <c r="A85" s="66" t="s">
        <v>123</v>
      </c>
      <c r="B85" s="3" t="s">
        <v>124</v>
      </c>
      <c r="C85" s="31" t="str">
        <f>HLOOKUP(C$2,TORS!$A$1:$BV$2,2,FALSE)</f>
        <v>н.д.</v>
      </c>
      <c r="D85" s="31" t="str">
        <f>HLOOKUP(D$2,TORS!$A$1:$BV$2,2,FALSE)</f>
        <v>н.д.</v>
      </c>
      <c r="E85" s="31" t="str">
        <f>HLOOKUP(E$2,TORS!$A$1:$BV$2,2,FALSE)</f>
        <v>н.д.</v>
      </c>
      <c r="F85" s="31" t="str">
        <f>HLOOKUP(F$2,TORS!$A$1:$BV$2,2,FALSE)</f>
        <v>н.д.</v>
      </c>
      <c r="G85" s="31" t="str">
        <f>HLOOKUP(G$2,TORS!$A$1:$BV$2,2,FALSE)</f>
        <v>н.д.</v>
      </c>
      <c r="H85" s="31" t="str">
        <f>HLOOKUP(H$2,TORS!$A$1:$BV$2,2,FALSE)</f>
        <v>н.д.</v>
      </c>
      <c r="I85" s="31">
        <f>HLOOKUP(I$2,TORS!$A$1:$BV$2,2,FALSE)</f>
        <v>5.5732000000000004E-3</v>
      </c>
      <c r="J85" s="31">
        <f>HLOOKUP(J$2,TORS!$A$1:$BV$2,2,FALSE)</f>
        <v>1.4170000000000001E-3</v>
      </c>
      <c r="K85" s="31">
        <f>HLOOKUP(K$2,TORS!$A$1:$BV$2,2,FALSE)</f>
        <v>3.5379999999999999E-3</v>
      </c>
      <c r="L85" s="31">
        <f>HLOOKUP(L$2,TORS!$A$1:$BV$2,2,FALSE)</f>
        <v>0</v>
      </c>
      <c r="M85" s="31">
        <f>HLOOKUP(M$2,TORS!$A$1:$BV$2,2,FALSE)</f>
        <v>1.7600000000000001E-3</v>
      </c>
      <c r="N85" s="31">
        <f>HLOOKUP(N$2,TORS!$A$1:$BV$2,2,FALSE)</f>
        <v>2.2553E-3</v>
      </c>
      <c r="O85" s="31">
        <f>HLOOKUP(O$2,TORS!$A$1:$BV$2,2,FALSE)</f>
        <v>2.6849999999999999E-3</v>
      </c>
      <c r="P85" s="31">
        <f>HLOOKUP(P$2,TORS!$A$1:$BV$2,2,FALSE)</f>
        <v>0</v>
      </c>
      <c r="Q85" s="31">
        <f>HLOOKUP(Q$2,TORS!$A$1:$BV$2,2,FALSE)</f>
        <v>1.1299999999999999E-2</v>
      </c>
      <c r="R85" s="31">
        <f>HLOOKUP(R$2,TORS!$A$1:$BV$2,2,FALSE)</f>
        <v>8.6E-3</v>
      </c>
      <c r="S85" s="31">
        <f>HLOOKUP(S$2,TORS!$A$1:$BV$2,2,FALSE)</f>
        <v>9.6199999999999994E-2</v>
      </c>
      <c r="T85" s="31">
        <f>HLOOKUP(T$2,TORS!$A$1:$BV$2,2,FALSE)</f>
        <v>1.5699999999999999E-2</v>
      </c>
      <c r="U85" s="34">
        <f>HLOOKUP(U$2,TORS!$A$1:$BV$2,2,FALSE)</f>
        <v>6.034953E-3</v>
      </c>
      <c r="V85" s="24">
        <v>0</v>
      </c>
      <c r="W85" s="4"/>
    </row>
    <row r="86" spans="1:23" s="27" customFormat="1" ht="16.5" customHeight="1" x14ac:dyDescent="0.25">
      <c r="A86" s="66" t="s">
        <v>68</v>
      </c>
      <c r="B86" s="3" t="s">
        <v>69</v>
      </c>
      <c r="C86" s="31" t="str">
        <f>HLOOKUP(C$2,TORSP!$A$1:$BV$2,2,FALSE)</f>
        <v>н.д.</v>
      </c>
      <c r="D86" s="31" t="str">
        <f>HLOOKUP(D$2,TORSP!$A$1:$BV$2,2,FALSE)</f>
        <v>н.д.</v>
      </c>
      <c r="E86" s="31" t="str">
        <f>HLOOKUP(E$2,TORSP!$A$1:$BV$2,2,FALSE)</f>
        <v>н.д.</v>
      </c>
      <c r="F86" s="31" t="str">
        <f>HLOOKUP(F$2,TORSP!$A$1:$BV$2,2,FALSE)</f>
        <v>н.д.</v>
      </c>
      <c r="G86" s="31" t="str">
        <f>HLOOKUP(G$2,TORSP!$A$1:$BV$2,2,FALSE)</f>
        <v>н.д.</v>
      </c>
      <c r="H86" s="31" t="str">
        <f>HLOOKUP(H$2,TORSP!$A$1:$BV$2,2,FALSE)</f>
        <v>н.д.</v>
      </c>
      <c r="I86" s="31">
        <f>HLOOKUP(I$2,TORSP!$A$1:$BV$2,2,FALSE)</f>
        <v>5.5732000000000004E-3</v>
      </c>
      <c r="J86" s="31">
        <f>HLOOKUP(J$2,TORSP!$A$1:$BV$2,2,FALSE)</f>
        <v>1.4170000000000001E-3</v>
      </c>
      <c r="K86" s="31">
        <f>HLOOKUP(K$2,TORSP!$A$1:$BV$2,2,FALSE)</f>
        <v>3.5379999999999999E-3</v>
      </c>
      <c r="L86" s="31">
        <f>HLOOKUP(L$2,TORSP!$A$1:$BV$2,2,FALSE)</f>
        <v>0</v>
      </c>
      <c r="M86" s="31">
        <f>HLOOKUP(M$2,TORSP!$A$1:$BV$2,2,FALSE)</f>
        <v>2.3E-2</v>
      </c>
      <c r="N86" s="31">
        <f>HLOOKUP(N$2,TORSP!$A$1:$BV$2,2,FALSE)</f>
        <v>1.9744100000000001E-2</v>
      </c>
      <c r="O86" s="31">
        <f>HLOOKUP(O$2,TORSP!$A$1:$BV$2,2,FALSE)</f>
        <v>3.4086100000000001E-2</v>
      </c>
      <c r="P86" s="31">
        <f>HLOOKUP(P$2,TORSP!$A$1:$BV$2,2,FALSE)</f>
        <v>0</v>
      </c>
      <c r="Q86" s="31">
        <f>HLOOKUP(Q$2,TORSP!$A$1:$BV$2,2,FALSE)</f>
        <v>2.0199999999999999E-2</v>
      </c>
      <c r="R86" s="31">
        <f>HLOOKUP(R$2,TORSP!$A$1:$BV$2,2,FALSE)</f>
        <v>1.4999999999999999E-2</v>
      </c>
      <c r="S86" s="31">
        <f>HLOOKUP(S$2,TORSP!$A$1:$BV$2,2,FALSE)</f>
        <v>9.6199999999999994E-2</v>
      </c>
      <c r="T86" s="31">
        <f>HLOOKUP(T$2,TORSP!$A$1:$BV$2,2,FALSE)</f>
        <v>2.76E-2</v>
      </c>
      <c r="U86" s="34">
        <f>HLOOKUP(U$2,TORSP!$A$1:$BV$2,2,FALSE)</f>
        <v>1.7202696E-2</v>
      </c>
      <c r="V86" s="24">
        <v>0</v>
      </c>
      <c r="W86" s="4"/>
    </row>
    <row r="87" spans="1:23" s="27" customFormat="1" ht="16.5" customHeight="1" x14ac:dyDescent="0.25">
      <c r="A87" s="66" t="s">
        <v>109</v>
      </c>
      <c r="B87" s="2" t="s">
        <v>110</v>
      </c>
      <c r="C87" s="31" t="str">
        <f>HLOOKUP(C$2,TRCN!$A$1:$BV$2,2,FALSE)</f>
        <v>н.д.</v>
      </c>
      <c r="D87" s="31" t="str">
        <f>HLOOKUP(D$2,TRCN!$A$1:$BV$2,2,FALSE)</f>
        <v>н.д.</v>
      </c>
      <c r="E87" s="31" t="str">
        <f>HLOOKUP(E$2,TRCN!$A$1:$BV$2,2,FALSE)</f>
        <v>н.д.</v>
      </c>
      <c r="F87" s="31" t="str">
        <f>HLOOKUP(F$2,TRCN!$A$1:$BV$2,2,FALSE)</f>
        <v>н.д.</v>
      </c>
      <c r="G87" s="31" t="str">
        <f>HLOOKUP(G$2,TRCN!$A$1:$BV$2,2,FALSE)</f>
        <v>н.д.</v>
      </c>
      <c r="H87" s="31" t="str">
        <f>HLOOKUP(H$2,TRCN!$A$1:$BV$2,2,FALSE)</f>
        <v>н.д.</v>
      </c>
      <c r="I87" s="31" t="str">
        <f>HLOOKUP(I$2,TRCN!$A$1:$BV$2,2,FALSE)</f>
        <v>н.д.</v>
      </c>
      <c r="J87" s="31">
        <f>HLOOKUP(J$2,TRCN!$A$1:$BV$2,2,FALSE)</f>
        <v>10.38</v>
      </c>
      <c r="K87" s="31">
        <f>HLOOKUP(K$2,TRCN!$A$1:$BV$2,2,FALSE)</f>
        <v>11.03</v>
      </c>
      <c r="L87" s="31">
        <f>HLOOKUP(L$2,TRCN!$A$1:$BV$2,2,FALSE)</f>
        <v>19.29</v>
      </c>
      <c r="M87" s="31">
        <f>HLOOKUP(M$2,TRCN!$A$1:$BV$2,2,FALSE)</f>
        <v>0.16</v>
      </c>
      <c r="N87" s="31">
        <f>HLOOKUP(N$2,TRCN!$A$1:$BV$2,2,FALSE)</f>
        <v>2.91</v>
      </c>
      <c r="O87" s="31">
        <f>HLOOKUP(O$2,TRCN!$A$1:$BV$2,2,FALSE)</f>
        <v>87.67</v>
      </c>
      <c r="P87" s="31">
        <f>HLOOKUP(P$2,TRCN!$A$1:$BV$2,2,FALSE)</f>
        <v>86.67</v>
      </c>
      <c r="Q87" s="31">
        <f>HLOOKUP(Q$2,TRCN!$A$1:$BV$2,2,FALSE)</f>
        <v>81.47</v>
      </c>
      <c r="R87" s="31">
        <f>HLOOKUP(R$2,TRCN!$A$1:$BV$2,2,FALSE)</f>
        <v>70.959999999999994</v>
      </c>
      <c r="S87" s="31">
        <f>HLOOKUP(S$2,TRCN!$A$1:$BV$2,2,FALSE)</f>
        <v>347.6</v>
      </c>
      <c r="T87" s="31">
        <f>HLOOKUP(T$2,TRCN!$A$1:$BV$2,2,FALSE)</f>
        <v>46.81</v>
      </c>
      <c r="U87" s="34">
        <f>HLOOKUP(U$2,TRCN!$A$1:$BV$2,2,FALSE)</f>
        <v>293.04000000000002</v>
      </c>
      <c r="V87" s="24">
        <v>0</v>
      </c>
      <c r="W87" s="4"/>
    </row>
    <row r="88" spans="1:23" s="27" customFormat="1" ht="34.5" customHeight="1" x14ac:dyDescent="0.25">
      <c r="A88" s="66" t="s">
        <v>121</v>
      </c>
      <c r="B88" s="2" t="s">
        <v>122</v>
      </c>
      <c r="C88" s="31" t="str">
        <f>HLOOKUP(C$2,TRNFP!$A$1:$BV$2,2,FALSE)</f>
        <v>н.д.</v>
      </c>
      <c r="D88" s="31" t="str">
        <f>HLOOKUP(D$2,TRNFP!$A$1:$BV$2,2,FALSE)</f>
        <v>н.д.</v>
      </c>
      <c r="E88" s="31">
        <f>HLOOKUP(E$2,TRNFP!$A$1:$BV$2,2,FALSE)</f>
        <v>897.65</v>
      </c>
      <c r="F88" s="31">
        <f>HLOOKUP(F$2,TRNFP!$A$1:$BV$2,2,FALSE)</f>
        <v>864.95</v>
      </c>
      <c r="G88" s="31">
        <f>HLOOKUP(G$2,TRNFP!$A$1:$BV$2,2,FALSE)</f>
        <v>1019.11</v>
      </c>
      <c r="H88" s="31">
        <f>HLOOKUP(H$2,TRNFP!$A$1:$BV$2,2,FALSE)</f>
        <v>321.81</v>
      </c>
      <c r="I88" s="31">
        <f>HLOOKUP(I$2,TRNFP!$A$1:$BV$2,2,FALSE)</f>
        <v>296.36</v>
      </c>
      <c r="J88" s="31">
        <f>HLOOKUP(J$2,TRNFP!$A$1:$BV$2,2,FALSE)</f>
        <v>225.42</v>
      </c>
      <c r="K88" s="31">
        <f>HLOOKUP(K$2,TRNFP!$A$1:$BV$2,2,FALSE)</f>
        <v>258.54000000000002</v>
      </c>
      <c r="L88" s="31">
        <f>HLOOKUP(L$2,TRNFP!$A$1:$BV$2,2,FALSE)</f>
        <v>236.78</v>
      </c>
      <c r="M88" s="31">
        <f>HLOOKUP(M$2,TRNFP!$A$1:$BV$2,2,FALSE)</f>
        <v>250.39</v>
      </c>
      <c r="N88" s="31">
        <f>HLOOKUP(N$2,TRNFP!$A$1:$BV$2,2,FALSE)</f>
        <v>314.73</v>
      </c>
      <c r="O88" s="31">
        <f>HLOOKUP(O$2,TRNFP!$A$1:$BV$2,2,FALSE)</f>
        <v>716.58</v>
      </c>
      <c r="P88" s="31">
        <f>HLOOKUP(P$2,TRNFP!$A$1:$BV$2,2,FALSE)</f>
        <v>685.1</v>
      </c>
      <c r="Q88" s="31">
        <f>HLOOKUP(Q$2,TRNFP!$A$1:$BV$2,2,FALSE)</f>
        <v>724.21</v>
      </c>
      <c r="R88" s="31">
        <f>HLOOKUP(R$2,TRNFP!$A$1:$BV$2,2,FALSE)</f>
        <v>757.87</v>
      </c>
      <c r="S88" s="31">
        <f>HLOOKUP(S$2,TRNFP!$A$1:$BV$2,2,FALSE)</f>
        <v>823.31</v>
      </c>
      <c r="T88" s="32">
        <f>HLOOKUP(T$2,TRNFP!$A$1:$BV$2,2,FALSE)</f>
        <v>8171.9699999999993</v>
      </c>
      <c r="U88" s="33">
        <f>HLOOKUP(U$2,TRNFP!$A$1:$BV$2,2,FALSE)</f>
        <v>7578.27</v>
      </c>
      <c r="V88" s="24">
        <v>2</v>
      </c>
      <c r="W88" s="4" t="s">
        <v>323</v>
      </c>
    </row>
    <row r="89" spans="1:23" s="27" customFormat="1" ht="16.5" customHeight="1" x14ac:dyDescent="0.25">
      <c r="A89" s="66" t="s">
        <v>125</v>
      </c>
      <c r="B89" s="3" t="s">
        <v>126</v>
      </c>
      <c r="C89" s="31" t="str">
        <f>HLOOKUP(C$2,TRMK!$A$1:$BV$2,2,FALSE)</f>
        <v>н.д.</v>
      </c>
      <c r="D89" s="31" t="str">
        <f>HLOOKUP(D$2,TRMK!$A$1:$BV$2,2,FALSE)</f>
        <v>н.д.</v>
      </c>
      <c r="E89" s="31" t="str">
        <f>HLOOKUP(E$2,TRMK!$A$1:$BV$2,2,FALSE)</f>
        <v>н.д.</v>
      </c>
      <c r="F89" s="31" t="str">
        <f>HLOOKUP(F$2,TRMK!$A$1:$BV$2,2,FALSE)</f>
        <v>н.д.</v>
      </c>
      <c r="G89" s="31">
        <f>HLOOKUP(G$2,TRMK!$A$1:$BV$2,2,FALSE)</f>
        <v>0</v>
      </c>
      <c r="H89" s="31">
        <f>HLOOKUP(H$2,TRMK!$A$1:$BV$2,2,FALSE)</f>
        <v>8.4000000000000005E-2</v>
      </c>
      <c r="I89" s="31">
        <f>HLOOKUP(I$2,TRMK!$A$1:$BV$2,2,FALSE)</f>
        <v>0.54222000000000004</v>
      </c>
      <c r="J89" s="31">
        <f>HLOOKUP(J$2,TRMK!$A$1:$BV$2,2,FALSE)</f>
        <v>7.93</v>
      </c>
      <c r="K89" s="31">
        <f>HLOOKUP(K$2,TRMK!$A$1:$BV$2,2,FALSE)</f>
        <v>2.7800000000000002</v>
      </c>
      <c r="L89" s="31">
        <f>HLOOKUP(L$2,TRMK!$A$1:$BV$2,2,FALSE)</f>
        <v>1.44</v>
      </c>
      <c r="M89" s="31">
        <f>HLOOKUP(M$2,TRMK!$A$1:$BV$2,2,FALSE)</f>
        <v>0</v>
      </c>
      <c r="N89" s="31">
        <f>HLOOKUP(N$2,TRMK!$A$1:$BV$2,2,FALSE)</f>
        <v>1.78</v>
      </c>
      <c r="O89" s="31">
        <f>HLOOKUP(O$2,TRMK!$A$1:$BV$2,2,FALSE)</f>
        <v>4.2</v>
      </c>
      <c r="P89" s="31">
        <f>HLOOKUP(P$2,TRMK!$A$1:$BV$2,2,FALSE)</f>
        <v>1.88</v>
      </c>
      <c r="Q89" s="31">
        <f>HLOOKUP(Q$2,TRMK!$A$1:$BV$2,2,FALSE)</f>
        <v>0.78</v>
      </c>
      <c r="R89" s="31">
        <f>HLOOKUP(R$2,TRMK!$A$1:$BV$2,2,FALSE)</f>
        <v>2.8169989689157</v>
      </c>
      <c r="S89" s="31">
        <f>HLOOKUP(S$2,TRMK!$A$1:$BV$2,2,FALSE)</f>
        <v>1.94</v>
      </c>
      <c r="T89" s="31">
        <f>HLOOKUP(T$2,TRMK!$A$1:$BV$2,2,FALSE)</f>
        <v>1.96</v>
      </c>
      <c r="U89" s="34">
        <f>HLOOKUP(U$2,TRMK!$A$1:$BV$2,2,FALSE)</f>
        <v>2.2799999999999998</v>
      </c>
      <c r="V89" s="24">
        <v>0</v>
      </c>
      <c r="W89" s="4" t="s">
        <v>325</v>
      </c>
    </row>
    <row r="90" spans="1:23" s="27" customFormat="1" ht="16.5" customHeight="1" x14ac:dyDescent="0.25">
      <c r="A90" s="66" t="s">
        <v>176</v>
      </c>
      <c r="B90" s="2" t="s">
        <v>177</v>
      </c>
      <c r="C90" s="31" t="str">
        <f>HLOOKUP(C$2,URKA!$A$1:$BV$2,2,FALSE)</f>
        <v>н.д.</v>
      </c>
      <c r="D90" s="31" t="str">
        <f>HLOOKUP(D$2,URKA!$A$1:$BV$2,2,FALSE)</f>
        <v>н.д.</v>
      </c>
      <c r="E90" s="31" t="str">
        <f>HLOOKUP(E$2,URKA!$A$1:$BV$2,2,FALSE)</f>
        <v>н.д.</v>
      </c>
      <c r="F90" s="31">
        <f>HLOOKUP(F$2,URKA!$A$1:$BV$2,2,FALSE)</f>
        <v>0.22</v>
      </c>
      <c r="G90" s="31">
        <f>HLOOKUP(G$2,URKA!$A$1:$BV$2,2,FALSE)</f>
        <v>0.35</v>
      </c>
      <c r="H90" s="31">
        <f>HLOOKUP(H$2,URKA!$A$1:$BV$2,2,FALSE)</f>
        <v>2.86</v>
      </c>
      <c r="I90" s="31">
        <f>HLOOKUP(I$2,URKA!$A$1:$BV$2,2,FALSE)</f>
        <v>1.59</v>
      </c>
      <c r="J90" s="31">
        <f>HLOOKUP(J$2,URKA!$A$1:$BV$2,2,FALSE)</f>
        <v>0</v>
      </c>
      <c r="K90" s="31">
        <f>HLOOKUP(K$2,URKA!$A$1:$BV$2,2,FALSE)</f>
        <v>5.9</v>
      </c>
      <c r="L90" s="31">
        <f>HLOOKUP(L$2,URKA!$A$1:$BV$2,2,FALSE)</f>
        <v>0</v>
      </c>
      <c r="M90" s="31">
        <f>HLOOKUP(M$2,URKA!$A$1:$BV$2,2,FALSE)</f>
        <v>1.7</v>
      </c>
      <c r="N90" s="31">
        <f>HLOOKUP(N$2,URKA!$A$1:$BV$2,2,FALSE)</f>
        <v>8.5500000000000007</v>
      </c>
      <c r="O90" s="31">
        <f>HLOOKUP(O$2,URKA!$A$1:$BV$2,2,FALSE)</f>
        <v>8.7100000000000009</v>
      </c>
      <c r="P90" s="31">
        <f>HLOOKUP(P$2,URKA!$A$1:$BV$2,2,FALSE)</f>
        <v>6.1099999999999994</v>
      </c>
      <c r="Q90" s="31">
        <f>HLOOKUP(Q$2,URKA!$A$1:$BV$2,2,FALSE)</f>
        <v>1.63</v>
      </c>
      <c r="R90" s="31">
        <f>HLOOKUP(R$2,URKA!$A$1:$BV$2,2,FALSE)</f>
        <v>2.96</v>
      </c>
      <c r="S90" s="31">
        <f>HLOOKUP(S$2,URKA!$A$1:$BV$2,2,FALSE)</f>
        <v>0</v>
      </c>
      <c r="T90" s="31">
        <f>HLOOKUP(T$2,URKA!$A$1:$BV$2,2,FALSE)</f>
        <v>0</v>
      </c>
      <c r="U90" s="34">
        <f>HLOOKUP(U$2,URKA!$A$1:$BV$2,2,FALSE)</f>
        <v>0</v>
      </c>
      <c r="V90" s="24">
        <v>0</v>
      </c>
      <c r="W90" s="4" t="s">
        <v>327</v>
      </c>
    </row>
    <row r="91" spans="1:23" s="27" customFormat="1" ht="16.5" customHeight="1" x14ac:dyDescent="0.25">
      <c r="A91" s="66" t="s">
        <v>127</v>
      </c>
      <c r="B91" s="2" t="s">
        <v>128</v>
      </c>
      <c r="C91" s="31" t="str">
        <f>HLOOKUP(C$2,PHOR!$A$1:$BV$2,2,FALSE)</f>
        <v>н.д.</v>
      </c>
      <c r="D91" s="31" t="str">
        <f>HLOOKUP(D$2,PHOR!$A$1:$BV$2,2,FALSE)</f>
        <v>н.д.</v>
      </c>
      <c r="E91" s="31" t="str">
        <f>HLOOKUP(E$2,PHOR!$A$1:$BV$2,2,FALSE)</f>
        <v>н.д.</v>
      </c>
      <c r="F91" s="31" t="str">
        <f>HLOOKUP(F$2,PHOR!$A$1:$BV$2,2,FALSE)</f>
        <v>н.д.</v>
      </c>
      <c r="G91" s="31" t="str">
        <f>HLOOKUP(G$2,PHOR!$A$1:$BV$2,2,FALSE)</f>
        <v>н.д.</v>
      </c>
      <c r="H91" s="31" t="str">
        <f>HLOOKUP(H$2,PHOR!$A$1:$BV$2,2,FALSE)</f>
        <v>н.д.</v>
      </c>
      <c r="I91" s="31" t="str">
        <f>HLOOKUP(I$2,PHOR!$A$1:$BV$2,2,FALSE)</f>
        <v>н.д.</v>
      </c>
      <c r="J91" s="31" t="str">
        <f>HLOOKUP(J$2,PHOR!$A$1:$BV$2,2,FALSE)</f>
        <v>н.д.</v>
      </c>
      <c r="K91" s="31" t="str">
        <f>HLOOKUP(K$2,PHOR!$A$1:$BV$2,2,FALSE)</f>
        <v>н.д.</v>
      </c>
      <c r="L91" s="31" t="str">
        <f>HLOOKUP(L$2,PHOR!$A$1:$BV$2,2,FALSE)</f>
        <v>н.д.</v>
      </c>
      <c r="M91" s="31">
        <f>HLOOKUP(M$2,PHOR!$A$1:$BV$2,2,FALSE)</f>
        <v>20.7</v>
      </c>
      <c r="N91" s="31">
        <f>HLOOKUP(N$2,PHOR!$A$1:$BV$2,2,FALSE)</f>
        <v>265.73500000000001</v>
      </c>
      <c r="O91" s="31">
        <f>HLOOKUP(O$2,PHOR!$A$1:$BV$2,2,FALSE)</f>
        <v>95.5</v>
      </c>
      <c r="P91" s="31">
        <f>HLOOKUP(P$2,PHOR!$A$1:$BV$2,2,FALSE)</f>
        <v>35.349999999999994</v>
      </c>
      <c r="Q91" s="31">
        <f>HLOOKUP(Q$2,PHOR!$A$1:$BV$2,2,FALSE)</f>
        <v>44.3</v>
      </c>
      <c r="R91" s="31">
        <f>HLOOKUP(R$2,PHOR!$A$1:$BV$2,2,FALSE)</f>
        <v>140</v>
      </c>
      <c r="S91" s="31">
        <f>HLOOKUP(S$2,PHOR!$A$1:$BV$2,2,FALSE)</f>
        <v>216</v>
      </c>
      <c r="T91" s="31">
        <f>HLOOKUP(T$2,PHOR!$A$1:$BV$2,2,FALSE)</f>
        <v>114</v>
      </c>
      <c r="U91" s="34">
        <f>HLOOKUP(U$2,PHOR!$A$1:$BV$2,2,FALSE)</f>
        <v>105</v>
      </c>
      <c r="V91" s="24">
        <v>0</v>
      </c>
      <c r="W91" s="4" t="s">
        <v>332</v>
      </c>
    </row>
    <row r="92" spans="1:23" s="27" customFormat="1" ht="25.5" customHeight="1" x14ac:dyDescent="0.25">
      <c r="A92" s="66" t="s">
        <v>20</v>
      </c>
      <c r="B92" s="3" t="s">
        <v>21</v>
      </c>
      <c r="C92" s="31" t="str">
        <f>HLOOKUP(C$2,FEES!$A$1:$BV$2,2,FALSE)</f>
        <v>н.д.</v>
      </c>
      <c r="D92" s="31" t="str">
        <f>HLOOKUP(D$2,FEES!$A$1:$BV$2,2,FALSE)</f>
        <v>н.д.</v>
      </c>
      <c r="E92" s="31" t="str">
        <f>HLOOKUP(E$2,FEES!$A$1:$BV$2,2,FALSE)</f>
        <v>н.д.</v>
      </c>
      <c r="F92" s="31" t="str">
        <f>HLOOKUP(F$2,FEES!$A$1:$BV$2,2,FALSE)</f>
        <v>н.д.</v>
      </c>
      <c r="G92" s="31">
        <f>HLOOKUP(G$2,FEES!$A$1:$BV$2,2,FALSE)</f>
        <v>0</v>
      </c>
      <c r="H92" s="31">
        <f>HLOOKUP(H$2,FEES!$A$1:$BV$2,2,FALSE)</f>
        <v>0</v>
      </c>
      <c r="I92" s="31">
        <f>HLOOKUP(I$2,FEES!$A$1:$BV$2,2,FALSE)</f>
        <v>1.51016E-3</v>
      </c>
      <c r="J92" s="31">
        <f>HLOOKUP(J$2,FEES!$A$1:$BV$2,2,FALSE)</f>
        <v>1.6266640000000001E-3</v>
      </c>
      <c r="K92" s="31">
        <f>HLOOKUP(K$2,FEES!$A$1:$BV$2,2,FALSE)</f>
        <v>7.9773700960000002E-4</v>
      </c>
      <c r="L92" s="31">
        <f>HLOOKUP(L$2,FEES!$A$1:$BV$2,2,FALSE)</f>
        <v>0</v>
      </c>
      <c r="M92" s="31">
        <f>HLOOKUP(M$2,FEES!$A$1:$BV$2,2,FALSE)</f>
        <v>0</v>
      </c>
      <c r="N92" s="31">
        <f>HLOOKUP(N$2,FEES!$A$1:$BV$2,2,FALSE)</f>
        <v>2.0523650155000002E-3</v>
      </c>
      <c r="O92" s="31">
        <f>HLOOKUP(O$2,FEES!$A$1:$BV$2,2,FALSE)</f>
        <v>0</v>
      </c>
      <c r="P92" s="31">
        <f>HLOOKUP(P$2,FEES!$A$1:$BV$2,2,FALSE)</f>
        <v>0</v>
      </c>
      <c r="Q92" s="31">
        <f>HLOOKUP(Q$2,FEES!$A$1:$BV$2,2,FALSE)</f>
        <v>3.4268066810000001E-4</v>
      </c>
      <c r="R92" s="31">
        <f>HLOOKUP(R$2,FEES!$A$1:$BV$2,2,FALSE)</f>
        <v>6.6478800000000003E-4</v>
      </c>
      <c r="S92" s="32">
        <f>HLOOKUP(S$2,FEES!$A$1:$BV$2,2,FALSE)</f>
        <v>1.33185E-2</v>
      </c>
      <c r="T92" s="32">
        <f>HLOOKUP(T$2,FEES!$A$1:$BV$2,2,FALSE)</f>
        <v>1.5382826E-2</v>
      </c>
      <c r="U92" s="32">
        <f>HLOOKUP(U$2,FEES!$A$1:$BV$2,2,FALSE)</f>
        <v>1.4815395834E-2</v>
      </c>
      <c r="V92" s="24">
        <v>3</v>
      </c>
      <c r="W92" s="4" t="s">
        <v>334</v>
      </c>
    </row>
    <row r="93" spans="1:23" s="27" customFormat="1" ht="16.5" customHeight="1" x14ac:dyDescent="0.25">
      <c r="A93" s="66" t="s">
        <v>30</v>
      </c>
      <c r="B93" s="2" t="s">
        <v>31</v>
      </c>
      <c r="C93" s="31" t="str">
        <f>HLOOKUP(C$2,ENRU!$A$1:$BV$2,2,FALSE)</f>
        <v>н.д.</v>
      </c>
      <c r="D93" s="31" t="str">
        <f>HLOOKUP(D$2,ENRU!$A$1:$BV$2,2,FALSE)</f>
        <v>н.д.</v>
      </c>
      <c r="E93" s="31" t="str">
        <f>HLOOKUP(E$2,ENRU!$A$1:$BV$2,2,FALSE)</f>
        <v>н.д.</v>
      </c>
      <c r="F93" s="31" t="str">
        <f>HLOOKUP(F$2,ENRU!$A$1:$BV$2,2,FALSE)</f>
        <v>н.д.</v>
      </c>
      <c r="G93" s="31" t="str">
        <f>HLOOKUP(G$2,ENRU!$A$1:$BV$2,2,FALSE)</f>
        <v>н.д.</v>
      </c>
      <c r="H93" s="31" t="str">
        <f>HLOOKUP(H$2,ENRU!$A$1:$BV$2,2,FALSE)</f>
        <v>н.д.</v>
      </c>
      <c r="I93" s="31">
        <f>HLOOKUP(I$2,ENRU!$A$1:$BV$2,2,FALSE)</f>
        <v>1.6815900000000002E-2</v>
      </c>
      <c r="J93" s="31">
        <f>HLOOKUP(J$2,ENRU!$A$1:$BV$2,2,FALSE)</f>
        <v>6.3468999999999999E-3</v>
      </c>
      <c r="K93" s="31">
        <f>HLOOKUP(K$2,ENRU!$A$1:$BV$2,2,FALSE)</f>
        <v>0</v>
      </c>
      <c r="L93" s="31">
        <f>HLOOKUP(L$2,ENRU!$A$1:$BV$2,2,FALSE)</f>
        <v>0</v>
      </c>
      <c r="M93" s="31">
        <f>HLOOKUP(M$2,ENRU!$A$1:$BV$2,2,FALSE)</f>
        <v>0</v>
      </c>
      <c r="N93" s="31">
        <f>HLOOKUP(N$2,ENRU!$A$1:$BV$2,2,FALSE)</f>
        <v>0</v>
      </c>
      <c r="O93" s="31">
        <f>HLOOKUP(O$2,ENRU!$A$1:$BV$2,2,FALSE)</f>
        <v>0</v>
      </c>
      <c r="P93" s="31">
        <f>HLOOKUP(P$2,ENRU!$A$1:$BV$2,2,FALSE)</f>
        <v>0</v>
      </c>
      <c r="Q93" s="31">
        <f>HLOOKUP(Q$2,ENRU!$A$1:$BV$2,2,FALSE)</f>
        <v>5.5899999999999998E-2</v>
      </c>
      <c r="R93" s="31">
        <f>HLOOKUP(R$2,ENRU!$A$1:$BV$2,2,FALSE)</f>
        <v>8.0699999999999994E-2</v>
      </c>
      <c r="S93" s="31">
        <f>HLOOKUP(S$2,ENRU!$A$1:$BV$2,2,FALSE)</f>
        <v>0</v>
      </c>
      <c r="T93" s="31">
        <f>HLOOKUP(T$2,ENRU!$A$1:$BV$2,2,FALSE)</f>
        <v>6.8199999999999997E-2</v>
      </c>
      <c r="U93" s="32">
        <f>HLOOKUP(U$2,ENRU!$A$1:$BV$2,2,FALSE)</f>
        <v>0.1449</v>
      </c>
      <c r="V93" s="24">
        <v>1</v>
      </c>
      <c r="W93" s="4"/>
    </row>
    <row r="94" spans="1:23" s="27" customFormat="1" ht="16.5" customHeight="1" x14ac:dyDescent="0.25">
      <c r="A94" s="66" t="s">
        <v>44</v>
      </c>
      <c r="B94" s="2" t="s">
        <v>45</v>
      </c>
      <c r="C94" s="31" t="str">
        <f>HLOOKUP(C$2,UPRO!$A$1:$BV$2,2,FALSE)</f>
        <v>н.д.</v>
      </c>
      <c r="D94" s="31" t="str">
        <f>HLOOKUP(D$2,UPRO!$A$1:$BV$2,2,FALSE)</f>
        <v>н.д.</v>
      </c>
      <c r="E94" s="31" t="str">
        <f>HLOOKUP(E$2,UPRO!$A$1:$BV$2,2,FALSE)</f>
        <v>н.д.</v>
      </c>
      <c r="F94" s="31" t="str">
        <f>HLOOKUP(F$2,UPRO!$A$1:$BV$2,2,FALSE)</f>
        <v>н.д.</v>
      </c>
      <c r="G94" s="31" t="str">
        <f>HLOOKUP(G$2,UPRO!$A$1:$BV$2,2,FALSE)</f>
        <v>н.д.</v>
      </c>
      <c r="H94" s="31" t="str">
        <f>HLOOKUP(H$2,UPRO!$A$1:$BV$2,2,FALSE)</f>
        <v>н.д.</v>
      </c>
      <c r="I94" s="31">
        <f>HLOOKUP(I$2,UPRO!$A$1:$BV$2,2,FALSE)</f>
        <v>1.123E-2</v>
      </c>
      <c r="J94" s="31">
        <f>HLOOKUP(J$2,UPRO!$A$1:$BV$2,2,FALSE)</f>
        <v>7.1240999999999995E-3</v>
      </c>
      <c r="K94" s="31">
        <f>HLOOKUP(K$2,UPRO!$A$1:$BV$2,2,FALSE)</f>
        <v>0</v>
      </c>
      <c r="L94" s="31">
        <f>HLOOKUP(L$2,UPRO!$A$1:$BV$2,2,FALSE)</f>
        <v>0</v>
      </c>
      <c r="M94" s="31">
        <f>HLOOKUP(M$2,UPRO!$A$1:$BV$2,2,FALSE)</f>
        <v>0</v>
      </c>
      <c r="N94" s="31">
        <f>HLOOKUP(N$2,UPRO!$A$1:$BV$2,2,FALSE)</f>
        <v>0</v>
      </c>
      <c r="O94" s="31">
        <f>HLOOKUP(O$2,UPRO!$A$1:$BV$2,2,FALSE)</f>
        <v>5.7879788000000001E-2</v>
      </c>
      <c r="P94" s="31">
        <f>HLOOKUP(P$2,UPRO!$A$1:$BV$2,2,FALSE)</f>
        <v>0.28954000000000002</v>
      </c>
      <c r="Q94" s="31">
        <f>HLOOKUP(Q$2,UPRO!$A$1:$BV$2,2,FALSE)</f>
        <v>0.37948999999999999</v>
      </c>
      <c r="R94" s="31">
        <f>HLOOKUP(R$2,UPRO!$A$1:$BV$2,2,FALSE)</f>
        <v>0</v>
      </c>
      <c r="S94" s="31">
        <f>HLOOKUP(S$2,UPRO!$A$1:$BV$2,2,FALSE)</f>
        <v>0.31305378</v>
      </c>
      <c r="T94" s="31">
        <f>HLOOKUP(T$2,UPRO!$A$1:$BV$2,2,FALSE)</f>
        <v>0.222050551959</v>
      </c>
      <c r="U94" s="34">
        <f>HLOOKUP(U$2,UPRO!$A$1:$BV$2,2,FALSE)</f>
        <v>0.222050551959</v>
      </c>
      <c r="V94" s="24">
        <v>0</v>
      </c>
      <c r="W94" s="4" t="s">
        <v>337</v>
      </c>
    </row>
    <row r="95" spans="1:23" s="27" customFormat="1" ht="47.25" customHeight="1" x14ac:dyDescent="0.25">
      <c r="A95" s="68" t="s">
        <v>363</v>
      </c>
      <c r="B95" s="2" t="s">
        <v>338</v>
      </c>
      <c r="C95" s="31" t="str">
        <f>HLOOKUP(C$2,ENPL!$A$1:$BV$2,2,FALSE)</f>
        <v>н.д.</v>
      </c>
      <c r="D95" s="31" t="str">
        <f>HLOOKUP(D$2,ENPL!$A$1:$BV$2,2,FALSE)</f>
        <v>н.д.</v>
      </c>
      <c r="E95" s="31" t="str">
        <f>HLOOKUP(E$2,ENPL!$A$1:$BV$2,2,FALSE)</f>
        <v>н.д.</v>
      </c>
      <c r="F95" s="31" t="str">
        <f>HLOOKUP(F$2,ENPL!$A$1:$BV$2,2,FALSE)</f>
        <v>н.д.</v>
      </c>
      <c r="G95" s="31" t="str">
        <f>HLOOKUP(G$2,ENPL!$A$1:$BV$2,2,FALSE)</f>
        <v>н.д.</v>
      </c>
      <c r="H95" s="31" t="str">
        <f>HLOOKUP(H$2,ENPL!$A$1:$BV$2,2,FALSE)</f>
        <v>н.д.</v>
      </c>
      <c r="I95" s="31" t="str">
        <f>HLOOKUP(I$2,ENPL!$A$1:$BV$2,2,FALSE)</f>
        <v>н.д.</v>
      </c>
      <c r="J95" s="31" t="str">
        <f>HLOOKUP(J$2,ENPL!$A$1:$BV$2,2,FALSE)</f>
        <v>н.д.</v>
      </c>
      <c r="K95" s="31" t="str">
        <f>HLOOKUP(K$2,ENPL!$A$1:$BV$2,2,FALSE)</f>
        <v>н.д.</v>
      </c>
      <c r="L95" s="31" t="str">
        <f>HLOOKUP(L$2,ENPL!$A$1:$BV$2,2,FALSE)</f>
        <v>н.д.</v>
      </c>
      <c r="M95" s="31" t="str">
        <f>HLOOKUP(M$2,ENPL!$A$1:$BV$2,2,FALSE)</f>
        <v>н.д.</v>
      </c>
      <c r="N95" s="31" t="str">
        <f>HLOOKUP(N$2,ENPL!$A$1:$BV$2,2,FALSE)</f>
        <v>н.д.</v>
      </c>
      <c r="O95" s="31" t="str">
        <f>HLOOKUP(O$2,ENPL!$A$1:$BV$2,2,FALSE)</f>
        <v>н.д.</v>
      </c>
      <c r="P95" s="31" t="str">
        <f>HLOOKUP(P$2,ENPL!$A$1:$BV$2,2,FALSE)</f>
        <v>н.д.</v>
      </c>
      <c r="Q95" s="31" t="str">
        <f>HLOOKUP(Q$2,ENPL!$A$1:$BV$2,2,FALSE)</f>
        <v>н.д.</v>
      </c>
      <c r="R95" s="31" t="str">
        <f>HLOOKUP(R$2,ENPL!$A$1:$BV$2,2,FALSE)</f>
        <v>н.д.</v>
      </c>
      <c r="S95" s="31" t="str">
        <f>HLOOKUP(S$2,ENPL!$A$1:$BV$2,2,FALSE)</f>
        <v>н.д.</v>
      </c>
      <c r="T95" s="31">
        <f>HLOOKUP(T$2,ENPL!$A$1:$BV$2,2,FALSE)</f>
        <v>12.748159375</v>
      </c>
      <c r="U95" s="34">
        <f>HLOOKUP(U$2,ENPL!$A$1:$BV$2,2,FALSE)</f>
        <v>6.8418098000000001</v>
      </c>
      <c r="V95" s="24">
        <v>0</v>
      </c>
      <c r="W95" s="4" t="s">
        <v>364</v>
      </c>
    </row>
    <row r="96" spans="1:23" s="27" customFormat="1" ht="16.5" customHeight="1" x14ac:dyDescent="0.25">
      <c r="A96" s="68" t="s">
        <v>365</v>
      </c>
      <c r="B96" s="2" t="s">
        <v>370</v>
      </c>
      <c r="C96" s="31" t="str">
        <f>HLOOKUP(C$2,TCS!$A$1:$BV$2,2,FALSE)</f>
        <v>н.д.</v>
      </c>
      <c r="D96" s="31" t="str">
        <f>HLOOKUP(D$2,TCS!$A$1:$BV$2,2,FALSE)</f>
        <v>н.д.</v>
      </c>
      <c r="E96" s="31" t="str">
        <f>HLOOKUP(E$2,TCS!$A$1:$BV$2,2,FALSE)</f>
        <v>н.д.</v>
      </c>
      <c r="F96" s="31" t="str">
        <f>HLOOKUP(F$2,TCS!$A$1:$BV$2,2,FALSE)</f>
        <v>н.д.</v>
      </c>
      <c r="G96" s="31" t="str">
        <f>HLOOKUP(G$2,TCS!$A$1:$BV$2,2,FALSE)</f>
        <v>н.д.</v>
      </c>
      <c r="H96" s="31" t="str">
        <f>HLOOKUP(H$2,TCS!$A$1:$BV$2,2,FALSE)</f>
        <v>н.д.</v>
      </c>
      <c r="I96" s="31" t="str">
        <f>HLOOKUP(I$2,TCS!$A$1:$BV$2,2,FALSE)</f>
        <v>н.д.</v>
      </c>
      <c r="J96" s="31" t="str">
        <f>HLOOKUP(J$2,TCS!$A$1:$BV$2,2,FALSE)</f>
        <v>н.д.</v>
      </c>
      <c r="K96" s="31" t="str">
        <f>HLOOKUP(K$2,TCS!$A$1:$BV$2,2,FALSE)</f>
        <v>н.д.</v>
      </c>
      <c r="L96" s="31" t="str">
        <f>HLOOKUP(L$2,TCS!$A$1:$BV$2,2,FALSE)</f>
        <v>н.д.</v>
      </c>
      <c r="M96" s="31" t="str">
        <f>HLOOKUP(M$2,TCS!$A$1:$BV$2,2,FALSE)</f>
        <v>н.д.</v>
      </c>
      <c r="N96" s="31" t="str">
        <f>HLOOKUP(N$2,TCS!$A$1:$BV$2,2,FALSE)</f>
        <v>н.д.</v>
      </c>
      <c r="O96" s="31" t="str">
        <f>HLOOKUP(O$2,TCS!$A$1:$BV$2,2,FALSE)</f>
        <v>н.д.</v>
      </c>
      <c r="P96" s="31" t="str">
        <f>HLOOKUP(P$2,TCS!$A$1:$BV$2,2,FALSE)</f>
        <v>н.д.</v>
      </c>
      <c r="Q96" s="31">
        <f>HLOOKUP(Q$2,TCS!$A$1:$BV$2,2,FALSE)</f>
        <v>16.445567399999998</v>
      </c>
      <c r="R96" s="31">
        <f>HLOOKUP(R$2,TCS!$A$1:$BV$2,2,FALSE)</f>
        <v>0</v>
      </c>
      <c r="S96" s="31">
        <f>HLOOKUP(S$2,TCS!$A$1:$BV$2,2,FALSE)</f>
        <v>12.769658999999999</v>
      </c>
      <c r="T96" s="32">
        <f>HLOOKUP(T$2,TCS!$A$1:$BV$2,2,FALSE)</f>
        <v>44.495331000000007</v>
      </c>
      <c r="U96" s="32">
        <f>HLOOKUP(U$2,TCS!$A$1:$BV$2,2,FALSE)</f>
        <v>68.399721999999997</v>
      </c>
      <c r="V96" s="24">
        <v>2</v>
      </c>
      <c r="W96" s="4"/>
    </row>
    <row r="97" spans="1:23" s="27" customFormat="1" ht="16.5" customHeight="1" x14ac:dyDescent="0.25">
      <c r="A97" s="68" t="s">
        <v>339</v>
      </c>
      <c r="B97" s="2" t="s">
        <v>371</v>
      </c>
      <c r="C97" s="31" t="str">
        <f>HLOOKUP(C$2,VEON!$A$1:$BV$2,2,FALSE)</f>
        <v>н.д.</v>
      </c>
      <c r="D97" s="31" t="str">
        <f>HLOOKUP(D$2,VEON!$A$1:$BV$2,2,FALSE)</f>
        <v>н.д.</v>
      </c>
      <c r="E97" s="31" t="str">
        <f>HLOOKUP(E$2,VEON!$A$1:$BV$2,2,FALSE)</f>
        <v>н.д.</v>
      </c>
      <c r="F97" s="31" t="str">
        <f>HLOOKUP(F$2,VEON!$A$1:$BV$2,2,FALSE)</f>
        <v>н.д.</v>
      </c>
      <c r="G97" s="31" t="str">
        <f>HLOOKUP(G$2,VEON!$A$1:$BV$2,2,FALSE)</f>
        <v>н.д.</v>
      </c>
      <c r="H97" s="31" t="str">
        <f>HLOOKUP(H$2,VEON!$A$1:$BV$2,2,FALSE)</f>
        <v>н.д.</v>
      </c>
      <c r="I97" s="31" t="str">
        <f>HLOOKUP(I$2,VEON!$A$1:$BV$2,2,FALSE)</f>
        <v>н.д.</v>
      </c>
      <c r="J97" s="60">
        <f>HLOOKUP(J$2,VEON!$A$1:$BV$2,2,FALSE)</f>
        <v>8.2552747199999992</v>
      </c>
      <c r="K97" s="60">
        <f>HLOOKUP(K$2,VEON!$A$1:$BV$2,2,FALSE)</f>
        <v>13.617603899999999</v>
      </c>
      <c r="L97" s="60">
        <f>HLOOKUP(L$2,VEON!$A$1:$BV$2,2,FALSE)</f>
        <v>9.4590855999999999</v>
      </c>
      <c r="M97" s="60">
        <f>HLOOKUP(M$2,VEON!$A$1:$BV$2,2,FALSE)</f>
        <v>14.257700000000002</v>
      </c>
      <c r="N97" s="60">
        <f>HLOOKUP(N$2,VEON!$A$1:$BV$2,2,FALSE)</f>
        <v>23.922393</v>
      </c>
      <c r="O97" s="60">
        <f>HLOOKUP(O$2,VEON!$A$1:$BV$2,2,FALSE)</f>
        <v>24.575520000000001</v>
      </c>
      <c r="P97" s="60">
        <f>HLOOKUP(P$2,VEON!$A$1:$BV$2,2,FALSE)</f>
        <v>25.837910000000001</v>
      </c>
      <c r="Q97" s="60">
        <f>HLOOKUP(Q$2,VEON!$A$1:$BV$2,2,FALSE)</f>
        <v>1.6442895000000002</v>
      </c>
      <c r="R97" s="60">
        <f>HLOOKUP(R$2,VEON!$A$1:$BV$2,2,FALSE)</f>
        <v>2.2917965000000002</v>
      </c>
      <c r="S97" s="60">
        <f>HLOOKUP(S$2,VEON!$A$1:$BV$2,2,FALSE)</f>
        <v>2.3050685</v>
      </c>
      <c r="T97" s="60">
        <f>HLOOKUP(T$2,VEON!$A$1:$BV$2,2,FALSE)</f>
        <v>17.7965625</v>
      </c>
      <c r="U97" s="61">
        <f>HLOOKUP(U$2,VEON!$A$1:$BV$2,2,FALSE)</f>
        <v>17.612514000000001</v>
      </c>
      <c r="V97" s="24">
        <v>0</v>
      </c>
      <c r="W97" s="4"/>
    </row>
    <row r="98" spans="1:23" s="27" customFormat="1" ht="16.5" customHeight="1" x14ac:dyDescent="0.25">
      <c r="A98" s="68" t="s">
        <v>373</v>
      </c>
      <c r="B98" s="2" t="s">
        <v>340</v>
      </c>
      <c r="C98" s="31">
        <f>HLOOKUP(C$2,FIVE!$A$1:$BV$2,2,FALSE)</f>
        <v>0</v>
      </c>
      <c r="D98" s="31">
        <f>HLOOKUP(D$2,FIVE!$A$1:$BV$2,2,FALSE)</f>
        <v>0</v>
      </c>
      <c r="E98" s="31">
        <f>HLOOKUP(E$2,FIVE!$A$1:$BV$2,2,FALSE)</f>
        <v>0</v>
      </c>
      <c r="F98" s="31">
        <f>HLOOKUP(F$2,FIVE!$A$1:$BV$2,2,FALSE)</f>
        <v>0</v>
      </c>
      <c r="G98" s="31">
        <f>HLOOKUP(G$2,FIVE!$A$1:$BV$2,2,FALSE)</f>
        <v>0</v>
      </c>
      <c r="H98" s="31">
        <f>HLOOKUP(H$2,FIVE!$A$1:$BV$2,2,FALSE)</f>
        <v>0</v>
      </c>
      <c r="I98" s="31">
        <f>HLOOKUP(I$2,FIVE!$A$1:$BV$2,2,FALSE)</f>
        <v>0</v>
      </c>
      <c r="J98" s="31">
        <f>HLOOKUP(J$2,FIVE!$A$1:$BV$2,2,FALSE)</f>
        <v>0</v>
      </c>
      <c r="K98" s="31">
        <f>HLOOKUP(K$2,FIVE!$A$1:$BV$2,2,FALSE)</f>
        <v>0</v>
      </c>
      <c r="L98" s="31">
        <f>HLOOKUP(L$2,FIVE!$A$1:$BV$2,2,FALSE)</f>
        <v>0</v>
      </c>
      <c r="M98" s="31">
        <f>HLOOKUP(M$2,FIVE!$A$1:$BV$2,2,FALSE)</f>
        <v>0</v>
      </c>
      <c r="N98" s="31">
        <f>HLOOKUP(N$2,FIVE!$A$1:$BV$2,2,FALSE)</f>
        <v>0</v>
      </c>
      <c r="O98" s="31">
        <f>HLOOKUP(O$2,FIVE!$A$1:$BV$2,2,FALSE)</f>
        <v>0</v>
      </c>
      <c r="P98" s="31">
        <f>HLOOKUP(P$2,FIVE!$A$1:$BV$2,2,FALSE)</f>
        <v>0</v>
      </c>
      <c r="Q98" s="31">
        <f>HLOOKUP(Q$2,FIVE!$A$1:$BV$2,2,FALSE)</f>
        <v>0</v>
      </c>
      <c r="R98" s="31">
        <f>HLOOKUP(R$2,FIVE!$A$1:$BV$2,2,FALSE)</f>
        <v>0</v>
      </c>
      <c r="S98" s="31">
        <f>HLOOKUP(S$2,FIVE!$A$1:$BV$2,2,FALSE)</f>
        <v>0</v>
      </c>
      <c r="T98" s="31">
        <f>HLOOKUP(T$2,FIVE!$A$1:$BV$2,2,FALSE)</f>
        <v>0</v>
      </c>
      <c r="U98" s="33">
        <f>HLOOKUP(U$2,FIVE!$A$1:$BV$2,2,FALSE)</f>
        <v>79.5</v>
      </c>
      <c r="V98" s="24">
        <v>0</v>
      </c>
      <c r="W98" s="4" t="s">
        <v>372</v>
      </c>
    </row>
    <row r="99" spans="1:23" s="27" customFormat="1" ht="16.5" customHeight="1" x14ac:dyDescent="0.25">
      <c r="A99" s="68" t="s">
        <v>374</v>
      </c>
      <c r="B99" s="2" t="s">
        <v>362</v>
      </c>
      <c r="C99" s="31" t="str">
        <f>HLOOKUP(C$2,ABRD!$A$1:$BV$2,2,FALSE)</f>
        <v>н.д.</v>
      </c>
      <c r="D99" s="31" t="str">
        <f>HLOOKUP(D$2,ABRD!$A$1:$BV$2,2,FALSE)</f>
        <v>н.д.</v>
      </c>
      <c r="E99" s="31" t="str">
        <f>HLOOKUP(E$2,ABRD!$A$1:$BV$2,2,FALSE)</f>
        <v>н.д.</v>
      </c>
      <c r="F99" s="31" t="str">
        <f>HLOOKUP(F$2,ABRD!$A$1:$BV$2,2,FALSE)</f>
        <v>н.д.</v>
      </c>
      <c r="G99" s="31" t="str">
        <f>HLOOKUP(G$2,ABRD!$A$1:$BV$2,2,FALSE)</f>
        <v>н.д.</v>
      </c>
      <c r="H99" s="31" t="str">
        <f>HLOOKUP(H$2,ABRD!$A$1:$BV$2,2,FALSE)</f>
        <v>н.д.</v>
      </c>
      <c r="I99" s="31" t="str">
        <f>HLOOKUP(I$2,ABRD!$A$1:$BV$2,2,FALSE)</f>
        <v>н.д.</v>
      </c>
      <c r="J99" s="31" t="str">
        <f>HLOOKUP(J$2,ABRD!$A$1:$BV$2,2,FALSE)</f>
        <v>н.д.</v>
      </c>
      <c r="K99" s="31" t="str">
        <f>HLOOKUP(K$2,ABRD!$A$1:$BV$2,2,FALSE)</f>
        <v>н.д.</v>
      </c>
      <c r="L99" s="31" t="str">
        <f>HLOOKUP(L$2,ABRD!$A$1:$BV$2,2,FALSE)</f>
        <v>н.д.</v>
      </c>
      <c r="M99" s="31" t="str">
        <f>HLOOKUP(M$2,ABRD!$A$1:$BV$2,2,FALSE)</f>
        <v>н.д.</v>
      </c>
      <c r="N99" s="31" t="str">
        <f>HLOOKUP(N$2,ABRD!$A$1:$BV$2,2,FALSE)</f>
        <v>н.д.</v>
      </c>
      <c r="O99" s="31" t="str">
        <f>HLOOKUP(O$2,ABRD!$A$1:$BV$2,2,FALSE)</f>
        <v>н.д.</v>
      </c>
      <c r="P99" s="31">
        <f>HLOOKUP(P$2,ABRD!$A$1:$BV$2,2,FALSE)</f>
        <v>0.41</v>
      </c>
      <c r="Q99" s="31">
        <f>HLOOKUP(Q$2,ABRD!$A$1:$BV$2,2,FALSE)</f>
        <v>0.57999999999999996</v>
      </c>
      <c r="R99" s="31">
        <f>HLOOKUP(R$2,ABRD!$A$1:$BV$2,2,FALSE)</f>
        <v>0</v>
      </c>
      <c r="S99" s="31">
        <f>HLOOKUP(S$2,ABRD!$A$1:$BV$2,2,FALSE)</f>
        <v>0.41</v>
      </c>
      <c r="T99" s="32">
        <f>HLOOKUP(T$2,ABRD!$A$1:$BV$2,2,FALSE)</f>
        <v>1.29</v>
      </c>
      <c r="U99" s="32">
        <f>HLOOKUP(U$2,ABRD!$A$1:$BV$2,2,FALSE)</f>
        <v>2.86</v>
      </c>
      <c r="V99" s="24">
        <v>2</v>
      </c>
      <c r="W99" s="4"/>
    </row>
    <row r="100" spans="1:23" s="27" customFormat="1" ht="16.5" customHeight="1" x14ac:dyDescent="0.25">
      <c r="A100" s="68" t="s">
        <v>375</v>
      </c>
      <c r="B100" s="2" t="s">
        <v>341</v>
      </c>
      <c r="C100" s="31" t="str">
        <f>HLOOKUP(C$2,BISV!$A$1:$BV$2,2,FALSE)</f>
        <v>н.д.</v>
      </c>
      <c r="D100" s="31">
        <f>HLOOKUP(D$2,BISV!$A$1:$BV$2,2,FALSE)</f>
        <v>0.01</v>
      </c>
      <c r="E100" s="31">
        <f>HLOOKUP(E$2,BISV!$A$1:$BV$2,2,FALSE)</f>
        <v>0.01</v>
      </c>
      <c r="F100" s="31">
        <f>HLOOKUP(F$2,BISV!$A$1:$BV$2,2,FALSE)</f>
        <v>2.5399999999999999E-2</v>
      </c>
      <c r="G100" s="31">
        <f>HLOOKUP(G$2,BISV!$A$1:$BV$2,2,FALSE)</f>
        <v>2.7E-2</v>
      </c>
      <c r="H100" s="31">
        <f>HLOOKUP(H$2,BISV!$A$1:$BV$2,2,FALSE)</f>
        <v>4.3540000000000002E-2</v>
      </c>
      <c r="I100" s="31">
        <f>HLOOKUP(I$2,BISV!$A$1:$BV$2,2,FALSE)</f>
        <v>5.91E-2</v>
      </c>
      <c r="J100" s="31">
        <f>HLOOKUP(J$2,BISV!$A$1:$BV$2,2,FALSE)</f>
        <v>6.0299999999999999E-2</v>
      </c>
      <c r="K100" s="31">
        <f>HLOOKUP(K$2,BISV!$A$1:$BV$2,2,FALSE)</f>
        <v>6.0900000000000003E-2</v>
      </c>
      <c r="L100" s="31">
        <f>HLOOKUP(L$2,BISV!$A$1:$BV$2,2,FALSE)</f>
        <v>9.4000000000000004E-3</v>
      </c>
      <c r="M100" s="31">
        <f>HLOOKUP(M$2,BISV!$A$1:$BV$2,2,FALSE)</f>
        <v>5.67E-2</v>
      </c>
      <c r="N100" s="31">
        <f>HLOOKUP(N$2,BISV!$A$1:$BV$2,2,FALSE)</f>
        <v>6.6000000000000003E-2</v>
      </c>
      <c r="O100" s="31">
        <f>HLOOKUP(O$2,BISV!$A$1:$BV$2,2,FALSE)</f>
        <v>6.3100000000000003E-2</v>
      </c>
      <c r="P100" s="31">
        <f>HLOOKUP(P$2,BISV!$A$1:$BV$2,2,FALSE)</f>
        <v>0.15609999999999999</v>
      </c>
      <c r="Q100" s="31">
        <f>HLOOKUP(Q$2,BISV!$A$1:$BV$2,2,FALSE)</f>
        <v>0.21</v>
      </c>
      <c r="R100" s="31">
        <f>HLOOKUP(R$2,BISV!$A$1:$BV$2,2,FALSE)</f>
        <v>0</v>
      </c>
      <c r="S100" s="31">
        <f>HLOOKUP(S$2,BISV!$A$1:$BV$2,2,FALSE)</f>
        <v>0.52759999999999996</v>
      </c>
      <c r="T100" s="31">
        <f>HLOOKUP(T$2,BISV!$A$1:$BV$2,2,FALSE)</f>
        <v>0.42699999999999999</v>
      </c>
      <c r="U100" s="34">
        <f>HLOOKUP(U$2,BISV!$A$1:$BV$2,2,FALSE)</f>
        <v>0.45900000000000002</v>
      </c>
      <c r="V100" s="24">
        <v>0</v>
      </c>
      <c r="W100" s="4" t="s">
        <v>404</v>
      </c>
    </row>
    <row r="101" spans="1:23" s="27" customFormat="1" ht="16.5" customHeight="1" x14ac:dyDescent="0.25">
      <c r="A101" s="68" t="s">
        <v>376</v>
      </c>
      <c r="B101" s="2" t="s">
        <v>342</v>
      </c>
      <c r="C101" s="31" t="str">
        <f>HLOOKUP(C$2,BISVP!$A$1:$BV$2,2,FALSE)</f>
        <v>н.д.</v>
      </c>
      <c r="D101" s="31">
        <f>HLOOKUP(D$2,BISVP!$A$1:$BV$2,2,FALSE)</f>
        <v>0.1</v>
      </c>
      <c r="E101" s="31">
        <f>HLOOKUP(E$2,BISVP!$A$1:$BV$2,2,FALSE)</f>
        <v>0.18</v>
      </c>
      <c r="F101" s="31">
        <f>HLOOKUP(F$2,BISVP!$A$1:$BV$2,2,FALSE)</f>
        <v>0.2</v>
      </c>
      <c r="G101" s="31">
        <f>HLOOKUP(G$2,BISVP!$A$1:$BV$2,2,FALSE)</f>
        <v>0.2</v>
      </c>
      <c r="H101" s="31">
        <f>HLOOKUP(H$2,BISVP!$A$1:$BV$2,2,FALSE)</f>
        <v>0.24</v>
      </c>
      <c r="I101" s="31">
        <f>HLOOKUP(I$2,BISVP!$A$1:$BV$2,2,FALSE)</f>
        <v>0.27</v>
      </c>
      <c r="J101" s="31">
        <f>HLOOKUP(J$2,BISVP!$A$1:$BV$2,2,FALSE)</f>
        <v>0.24299999999999999</v>
      </c>
      <c r="K101" s="31">
        <f>HLOOKUP(K$2,BISVP!$A$1:$BV$2,2,FALSE)</f>
        <v>0.23300000000000001</v>
      </c>
      <c r="L101" s="31">
        <f>HLOOKUP(L$2,BISVP!$A$1:$BV$2,2,FALSE)</f>
        <v>0.23499999999999999</v>
      </c>
      <c r="M101" s="31">
        <f>HLOOKUP(M$2,BISVP!$A$1:$BV$2,2,FALSE)</f>
        <v>0.25600000000000001</v>
      </c>
      <c r="N101" s="31">
        <f>HLOOKUP(N$2,BISVP!$A$1:$BV$2,2,FALSE)</f>
        <v>0.26200000000000001</v>
      </c>
      <c r="O101" s="31">
        <f>HLOOKUP(O$2,BISVP!$A$1:$BV$2,2,FALSE)</f>
        <v>0.28399999999999997</v>
      </c>
      <c r="P101" s="31">
        <f>HLOOKUP(P$2,BISVP!$A$1:$BV$2,2,FALSE)</f>
        <v>0.4</v>
      </c>
      <c r="Q101" s="31">
        <f>HLOOKUP(Q$2,BISVP!$A$1:$BV$2,2,FALSE)</f>
        <v>0.34499999999999997</v>
      </c>
      <c r="R101" s="31">
        <f>HLOOKUP(R$2,BISVP!$A$1:$BV$2,2,FALSE)</f>
        <v>0.32300000000000001</v>
      </c>
      <c r="S101" s="31">
        <f>HLOOKUP(S$2,BISVP!$A$1:$BV$2,2,FALSE)</f>
        <v>0.55000000000000004</v>
      </c>
      <c r="T101" s="31">
        <f>HLOOKUP(T$2,BISVP!$A$1:$BV$2,2,FALSE)</f>
        <v>0.33700000000000002</v>
      </c>
      <c r="U101" s="34">
        <f>HLOOKUP(U$2,BISVP!$A$1:$BV$2,2,FALSE)</f>
        <v>0.36499999999999999</v>
      </c>
      <c r="V101" s="24">
        <v>0</v>
      </c>
      <c r="W101" s="4" t="s">
        <v>404</v>
      </c>
    </row>
    <row r="102" spans="1:23" s="27" customFormat="1" ht="16.5" customHeight="1" x14ac:dyDescent="0.25">
      <c r="A102" s="68" t="s">
        <v>377</v>
      </c>
      <c r="B102" s="2" t="s">
        <v>343</v>
      </c>
      <c r="C102" s="31" t="str">
        <f>HLOOKUP(C$2,GAZAP!$A$1:$BV$2,2,FALSE)</f>
        <v>н.д.</v>
      </c>
      <c r="D102" s="31" t="str">
        <f>HLOOKUP(D$2,GAZAP!$A$1:$BV$2,2,FALSE)</f>
        <v>н.д.</v>
      </c>
      <c r="E102" s="31" t="str">
        <f>HLOOKUP(E$2,GAZAP!$A$1:$BV$2,2,FALSE)</f>
        <v>н.д.</v>
      </c>
      <c r="F102" s="31" t="str">
        <f>HLOOKUP(F$2,GAZAP!$A$1:$BV$2,2,FALSE)</f>
        <v>н.д.</v>
      </c>
      <c r="G102" s="31" t="str">
        <f>HLOOKUP(G$2,GAZAP!$A$1:$BV$2,2,FALSE)</f>
        <v>н.д.</v>
      </c>
      <c r="H102" s="31" t="str">
        <f>HLOOKUP(H$2,GAZAP!$A$1:$BV$2,2,FALSE)</f>
        <v>н.д.</v>
      </c>
      <c r="I102" s="31" t="str">
        <f>HLOOKUP(I$2,GAZAP!$A$1:$BV$2,2,FALSE)</f>
        <v>н.д.</v>
      </c>
      <c r="J102" s="31" t="str">
        <f>HLOOKUP(J$2,GAZAP!$A$1:$BV$2,2,FALSE)</f>
        <v>н.д.</v>
      </c>
      <c r="K102" s="31" t="str">
        <f>HLOOKUP(K$2,GAZAP!$A$1:$BV$2,2,FALSE)</f>
        <v>н.д.</v>
      </c>
      <c r="L102" s="31">
        <f>HLOOKUP(L$2,GAZAP!$A$1:$BV$2,2,FALSE)</f>
        <v>0</v>
      </c>
      <c r="M102" s="31">
        <f>HLOOKUP(M$2,GAZAP!$A$1:$BV$2,2,FALSE)</f>
        <v>0</v>
      </c>
      <c r="N102" s="31">
        <f>HLOOKUP(N$2,GAZAP!$A$1:$BV$2,2,FALSE)</f>
        <v>0</v>
      </c>
      <c r="O102" s="31">
        <f>HLOOKUP(O$2,GAZAP!$A$1:$BV$2,2,FALSE)</f>
        <v>0</v>
      </c>
      <c r="P102" s="31">
        <f>HLOOKUP(P$2,GAZAP!$A$1:$BV$2,2,FALSE)</f>
        <v>13.72</v>
      </c>
      <c r="Q102" s="31">
        <f>HLOOKUP(Q$2,GAZAP!$A$1:$BV$2,2,FALSE)</f>
        <v>7.85</v>
      </c>
      <c r="R102" s="31">
        <f>HLOOKUP(R$2,GAZAP!$A$1:$BV$2,2,FALSE)</f>
        <v>1.2</v>
      </c>
      <c r="S102" s="31">
        <f>HLOOKUP(S$2,GAZAP!$A$1:$BV$2,2,FALSE)</f>
        <v>1.34</v>
      </c>
      <c r="T102" s="31">
        <f>HLOOKUP(T$2,GAZAP!$A$1:$BV$2,2,FALSE)</f>
        <v>1.58</v>
      </c>
      <c r="U102" s="34">
        <f>HLOOKUP(U$2,GAZAP!$A$1:$BV$2,2,FALSE)</f>
        <v>4.3899999999999997</v>
      </c>
      <c r="V102" s="24">
        <v>0</v>
      </c>
      <c r="W102" s="4" t="s">
        <v>405</v>
      </c>
    </row>
    <row r="103" spans="1:23" s="27" customFormat="1" ht="16.5" customHeight="1" x14ac:dyDescent="0.25">
      <c r="A103" s="68" t="s">
        <v>378</v>
      </c>
      <c r="B103" s="2" t="s">
        <v>344</v>
      </c>
      <c r="C103" s="31" t="str">
        <f>HLOOKUP(C$2,DSKY!$A$1:$BV$2,2,FALSE)</f>
        <v>н.д.</v>
      </c>
      <c r="D103" s="31" t="str">
        <f>HLOOKUP(D$2,DSKY!$A$1:$BV$2,2,FALSE)</f>
        <v>н.д.</v>
      </c>
      <c r="E103" s="31" t="str">
        <f>HLOOKUP(E$2,DSKY!$A$1:$BV$2,2,FALSE)</f>
        <v>н.д.</v>
      </c>
      <c r="F103" s="31" t="str">
        <f>HLOOKUP(F$2,DSKY!$A$1:$BV$2,2,FALSE)</f>
        <v>н.д.</v>
      </c>
      <c r="G103" s="31" t="str">
        <f>HLOOKUP(G$2,DSKY!$A$1:$BV$2,2,FALSE)</f>
        <v>н.д.</v>
      </c>
      <c r="H103" s="31" t="str">
        <f>HLOOKUP(H$2,DSKY!$A$1:$BV$2,2,FALSE)</f>
        <v>н.д.</v>
      </c>
      <c r="I103" s="31" t="str">
        <f>HLOOKUP(I$2,DSKY!$A$1:$BV$2,2,FALSE)</f>
        <v>н.д.</v>
      </c>
      <c r="J103" s="31" t="str">
        <f>HLOOKUP(J$2,DSKY!$A$1:$BV$2,2,FALSE)</f>
        <v>н.д.</v>
      </c>
      <c r="K103" s="31" t="str">
        <f>HLOOKUP(K$2,DSKY!$A$1:$BV$2,2,FALSE)</f>
        <v>н.д.</v>
      </c>
      <c r="L103" s="31" t="str">
        <f>HLOOKUP(L$2,DSKY!$A$1:$BV$2,2,FALSE)</f>
        <v>н.д.</v>
      </c>
      <c r="M103" s="31" t="str">
        <f>HLOOKUP(M$2,DSKY!$A$1:$BV$2,2,FALSE)</f>
        <v>н.д.</v>
      </c>
      <c r="N103" s="31" t="str">
        <f>HLOOKUP(N$2,DSKY!$A$1:$BV$2,2,FALSE)</f>
        <v>н.д.</v>
      </c>
      <c r="O103" s="31" t="str">
        <f>HLOOKUP(O$2,DSKY!$A$1:$BV$2,2,FALSE)</f>
        <v>н.д.</v>
      </c>
      <c r="P103" s="31" t="str">
        <f>HLOOKUP(P$2,DSKY!$A$1:$BV$2,2,FALSE)</f>
        <v>н.д.</v>
      </c>
      <c r="Q103" s="31">
        <f>HLOOKUP(Q$2,DSKY!$A$1:$BV$2,2,FALSE)</f>
        <v>3.3540000000000001</v>
      </c>
      <c r="R103" s="31">
        <f>HLOOKUP(R$2,DSKY!$A$1:$BV$2,2,FALSE)</f>
        <v>2.101</v>
      </c>
      <c r="S103" s="31">
        <f>HLOOKUP(S$2,DSKY!$A$1:$BV$2,2,FALSE)</f>
        <v>7.9115000000000002</v>
      </c>
      <c r="T103" s="31">
        <f>HLOOKUP(T$2,DSKY!$A$1:$BV$2,2,FALSE)</f>
        <v>6.45</v>
      </c>
      <c r="U103" s="32">
        <f>HLOOKUP(U$2,DSKY!$A$1:$BV$2,2,FALSE)</f>
        <v>8.27</v>
      </c>
      <c r="V103" s="24">
        <v>1</v>
      </c>
      <c r="W103" s="4"/>
    </row>
    <row r="104" spans="1:23" s="27" customFormat="1" ht="16.5" customHeight="1" x14ac:dyDescent="0.25">
      <c r="A104" s="68" t="s">
        <v>380</v>
      </c>
      <c r="B104" s="2" t="s">
        <v>345</v>
      </c>
      <c r="C104" s="31" t="str">
        <f>HLOOKUP(C$2,KRSB!$A$1:$BV$2,2,FALSE)</f>
        <v>н.д.</v>
      </c>
      <c r="D104" s="31" t="str">
        <f>HLOOKUP(D$2,KRSB!$A$1:$BV$2,2,FALSE)</f>
        <v>н.д.</v>
      </c>
      <c r="E104" s="31" t="str">
        <f>HLOOKUP(E$2,KRSB!$A$1:$BV$2,2,FALSE)</f>
        <v>н.д.</v>
      </c>
      <c r="F104" s="31" t="str">
        <f>HLOOKUP(F$2,KRSB!$A$1:$BV$2,2,FALSE)</f>
        <v>н.д.</v>
      </c>
      <c r="G104" s="31" t="str">
        <f>HLOOKUP(G$2,KRSB!$A$1:$BV$2,2,FALSE)</f>
        <v>н.д.</v>
      </c>
      <c r="H104" s="31" t="str">
        <f>HLOOKUP(H$2,KRSB!$A$1:$BV$2,2,FALSE)</f>
        <v>н.д.</v>
      </c>
      <c r="I104" s="31" t="str">
        <f>HLOOKUP(I$2,KRSB!$A$1:$BV$2,2,FALSE)</f>
        <v>н.д.</v>
      </c>
      <c r="J104" s="31">
        <f>HLOOKUP(J$2,KRSB!$A$1:$BV$2,2,FALSE)</f>
        <v>4.6790000000000005E-2</v>
      </c>
      <c r="K104" s="31">
        <f>HLOOKUP(K$2,KRSB!$A$1:$BV$2,2,FALSE)</f>
        <v>0</v>
      </c>
      <c r="L104" s="31">
        <f>HLOOKUP(L$2,KRSB!$A$1:$BV$2,2,FALSE)</f>
        <v>0.4805207266</v>
      </c>
      <c r="M104" s="31">
        <f>HLOOKUP(M$2,KRSB!$A$1:$BV$2,2,FALSE)</f>
        <v>0.1800447577</v>
      </c>
      <c r="N104" s="31">
        <f>HLOOKUP(N$2,KRSB!$A$1:$BV$2,2,FALSE)</f>
        <v>0.51132700245999996</v>
      </c>
      <c r="O104" s="31">
        <f>HLOOKUP(O$2,KRSB!$A$1:$BV$2,2,FALSE)</f>
        <v>0.52285330354533499</v>
      </c>
      <c r="P104" s="31">
        <f>HLOOKUP(P$2,KRSB!$A$1:$BV$2,2,FALSE)</f>
        <v>0.58414739630000001</v>
      </c>
      <c r="Q104" s="31">
        <f>HLOOKUP(Q$2,KRSB!$A$1:$BV$2,2,FALSE)</f>
        <v>0</v>
      </c>
      <c r="R104" s="31">
        <f>HLOOKUP(R$2,KRSB!$A$1:$BV$2,2,FALSE)</f>
        <v>0.27715538627000003</v>
      </c>
      <c r="S104" s="31">
        <f>HLOOKUP(S$2,KRSB!$A$1:$BV$2,2,FALSE)</f>
        <v>0.76670685578599995</v>
      </c>
      <c r="T104" s="31">
        <f>HLOOKUP(T$2,KRSB!$A$1:$BV$2,2,FALSE)</f>
        <v>0.44434426599999999</v>
      </c>
      <c r="U104" s="34">
        <f>HLOOKUP(U$2,KRSB!$A$1:$BV$2,2,FALSE)</f>
        <v>0.50721737550000001</v>
      </c>
      <c r="V104" s="24">
        <v>0</v>
      </c>
      <c r="W104" s="4" t="s">
        <v>404</v>
      </c>
    </row>
    <row r="105" spans="1:23" s="27" customFormat="1" ht="16.5" customHeight="1" x14ac:dyDescent="0.25">
      <c r="A105" s="68" t="s">
        <v>379</v>
      </c>
      <c r="B105" s="2" t="s">
        <v>346</v>
      </c>
      <c r="C105" s="31" t="str">
        <f>HLOOKUP(C$2,KRSBP!$A$1:$BV$2,2,FALSE)</f>
        <v>н.д.</v>
      </c>
      <c r="D105" s="31" t="str">
        <f>HLOOKUP(D$2,KRSBP!$A$1:$BV$2,2,FALSE)</f>
        <v>н.д.</v>
      </c>
      <c r="E105" s="31" t="str">
        <f>HLOOKUP(E$2,KRSBP!$A$1:$BV$2,2,FALSE)</f>
        <v>н.д.</v>
      </c>
      <c r="F105" s="31" t="str">
        <f>HLOOKUP(F$2,KRSBP!$A$1:$BV$2,2,FALSE)</f>
        <v>н.д.</v>
      </c>
      <c r="G105" s="31" t="str">
        <f>HLOOKUP(G$2,KRSBP!$A$1:$BV$2,2,FALSE)</f>
        <v>н.д.</v>
      </c>
      <c r="H105" s="31" t="str">
        <f>HLOOKUP(H$2,KRSBP!$A$1:$BV$2,2,FALSE)</f>
        <v>н.д.</v>
      </c>
      <c r="I105" s="31" t="str">
        <f>HLOOKUP(I$2,KRSBP!$A$1:$BV$2,2,FALSE)</f>
        <v>н.д.</v>
      </c>
      <c r="J105" s="31">
        <f>HLOOKUP(J$2,KRSBP!$A$1:$BV$2,2,FALSE)</f>
        <v>4.6790000000000005E-2</v>
      </c>
      <c r="K105" s="31">
        <f>HLOOKUP(K$2,KRSBP!$A$1:$BV$2,2,FALSE)</f>
        <v>0</v>
      </c>
      <c r="L105" s="31">
        <f>HLOOKUP(L$2,KRSBP!$A$1:$BV$2,2,FALSE)</f>
        <v>0.67216033860000002</v>
      </c>
      <c r="M105" s="31">
        <f>HLOOKUP(M$2,KRSBP!$A$1:$BV$2,2,FALSE)</f>
        <v>0.34712283109999997</v>
      </c>
      <c r="N105" s="31">
        <f>HLOOKUP(N$2,KRSBP!$A$1:$BV$2,2,FALSE)</f>
        <v>0.51132700245999996</v>
      </c>
      <c r="O105" s="31">
        <f>HLOOKUP(O$2,KRSBP!$A$1:$BV$2,2,FALSE)</f>
        <v>0.52285330354533499</v>
      </c>
      <c r="P105" s="31">
        <f>HLOOKUP(P$2,KRSBP!$A$1:$BV$2,2,FALSE)</f>
        <v>0.58414739630000001</v>
      </c>
      <c r="Q105" s="31">
        <f>HLOOKUP(Q$2,KRSBP!$A$1:$BV$2,2,FALSE)</f>
        <v>0</v>
      </c>
      <c r="R105" s="31">
        <f>HLOOKUP(R$2,KRSBP!$A$1:$BV$2,2,FALSE)</f>
        <v>0.27715538627000003</v>
      </c>
      <c r="S105" s="31">
        <f>HLOOKUP(S$2,KRSBP!$A$1:$BV$2,2,FALSE)</f>
        <v>0.76670685578599995</v>
      </c>
      <c r="T105" s="31">
        <f>HLOOKUP(T$2,KRSBP!$A$1:$BV$2,2,FALSE)</f>
        <v>0.44434426599999999</v>
      </c>
      <c r="U105" s="34">
        <f>HLOOKUP(U$2,KRSBP!$A$1:$BV$2,2,FALSE)</f>
        <v>0.50721737550000001</v>
      </c>
      <c r="V105" s="24">
        <v>0</v>
      </c>
      <c r="W105" s="4" t="s">
        <v>404</v>
      </c>
    </row>
    <row r="106" spans="1:23" s="27" customFormat="1" ht="16.5" customHeight="1" x14ac:dyDescent="0.25">
      <c r="A106" s="68" t="s">
        <v>381</v>
      </c>
      <c r="B106" s="2" t="s">
        <v>347</v>
      </c>
      <c r="C106" s="31" t="str">
        <f>HLOOKUP(C$2,LNZL!$A$1:$BV$2,2,FALSE)</f>
        <v>н.д.</v>
      </c>
      <c r="D106" s="31" t="str">
        <f>HLOOKUP(D$2,LNZL!$A$1:$BV$2,2,FALSE)</f>
        <v>н.д.</v>
      </c>
      <c r="E106" s="31" t="str">
        <f>HLOOKUP(E$2,LNZL!$A$1:$BV$2,2,FALSE)</f>
        <v>н.д.</v>
      </c>
      <c r="F106" s="31" t="str">
        <f>HLOOKUP(F$2,LNZL!$A$1:$BV$2,2,FALSE)</f>
        <v>н.д.</v>
      </c>
      <c r="G106" s="31">
        <f>HLOOKUP(G$2,LNZL!$A$1:$BV$2,2,FALSE)</f>
        <v>0</v>
      </c>
      <c r="H106" s="31">
        <f>HLOOKUP(H$2,LNZL!$A$1:$BV$2,2,FALSE)</f>
        <v>0</v>
      </c>
      <c r="I106" s="31">
        <f>HLOOKUP(I$2,LNZL!$A$1:$BV$2,2,FALSE)</f>
        <v>0</v>
      </c>
      <c r="J106" s="31">
        <f>HLOOKUP(J$2,LNZL!$A$1:$BV$2,2,FALSE)</f>
        <v>0</v>
      </c>
      <c r="K106" s="31">
        <f>HLOOKUP(K$2,LNZL!$A$1:$BV$2,2,FALSE)</f>
        <v>0</v>
      </c>
      <c r="L106" s="31">
        <f>HLOOKUP(L$2,LNZL!$A$1:$BV$2,2,FALSE)</f>
        <v>0</v>
      </c>
      <c r="M106" s="31">
        <f>HLOOKUP(M$2,LNZL!$A$1:$BV$2,2,FALSE)</f>
        <v>340.41</v>
      </c>
      <c r="N106" s="31">
        <f>HLOOKUP(N$2,LNZL!$A$1:$BV$2,2,FALSE)</f>
        <v>1684.19</v>
      </c>
      <c r="O106" s="31">
        <f>HLOOKUP(O$2,LNZL!$A$1:$BV$2,2,FALSE)</f>
        <v>1158.17</v>
      </c>
      <c r="P106" s="31">
        <f>HLOOKUP(P$2,LNZL!$A$1:$BV$2,2,FALSE)</f>
        <v>1764.11</v>
      </c>
      <c r="Q106" s="31">
        <f>HLOOKUP(Q$2,LNZL!$A$1:$BV$2,2,FALSE)</f>
        <v>0</v>
      </c>
      <c r="R106" s="31">
        <f>HLOOKUP(R$2,LNZL!$A$1:$BV$2,2,FALSE)</f>
        <v>0</v>
      </c>
      <c r="S106" s="31">
        <f>HLOOKUP(S$2,LNZL!$A$1:$BV$2,2,FALSE)</f>
        <v>0</v>
      </c>
      <c r="T106" s="31">
        <f>HLOOKUP(T$2,LNZL!$A$1:$BV$2,2,FALSE)</f>
        <v>0</v>
      </c>
      <c r="U106" s="34">
        <f>HLOOKUP(U$2,LNZL!$A$1:$BV$2,2,FALSE)</f>
        <v>0</v>
      </c>
      <c r="V106" s="24">
        <v>0</v>
      </c>
      <c r="W106" s="4"/>
    </row>
    <row r="107" spans="1:23" s="27" customFormat="1" ht="16.5" customHeight="1" x14ac:dyDescent="0.25">
      <c r="A107" s="68" t="s">
        <v>382</v>
      </c>
      <c r="B107" s="2" t="s">
        <v>348</v>
      </c>
      <c r="C107" s="31" t="str">
        <f>HLOOKUP(C$2,LNZLP!$A$1:$BV$2,2,FALSE)</f>
        <v>н.д.</v>
      </c>
      <c r="D107" s="31" t="str">
        <f>HLOOKUP(D$2,LNZLP!$A$1:$BV$2,2,FALSE)</f>
        <v>н.д.</v>
      </c>
      <c r="E107" s="31" t="str">
        <f>HLOOKUP(E$2,LNZLP!$A$1:$BV$2,2,FALSE)</f>
        <v>н.д.</v>
      </c>
      <c r="F107" s="31" t="str">
        <f>HLOOKUP(F$2,LNZLP!$A$1:$BV$2,2,FALSE)</f>
        <v>н.д.</v>
      </c>
      <c r="G107" s="31">
        <f>HLOOKUP(G$2,LNZLP!$A$1:$BV$2,2,FALSE)</f>
        <v>3.32</v>
      </c>
      <c r="H107" s="31">
        <f>HLOOKUP(H$2,LNZLP!$A$1:$BV$2,2,FALSE)</f>
        <v>15.4</v>
      </c>
      <c r="I107" s="31">
        <f>HLOOKUP(I$2,LNZLP!$A$1:$BV$2,2,FALSE)</f>
        <v>56.72</v>
      </c>
      <c r="J107" s="31">
        <f>HLOOKUP(J$2,LNZLP!$A$1:$BV$2,2,FALSE)</f>
        <v>1</v>
      </c>
      <c r="K107" s="31">
        <f>HLOOKUP(K$2,LNZLP!$A$1:$BV$2,2,FALSE)</f>
        <v>1</v>
      </c>
      <c r="L107" s="31">
        <f>HLOOKUP(L$2,LNZLP!$A$1:$BV$2,2,FALSE)</f>
        <v>29</v>
      </c>
      <c r="M107" s="31">
        <f>HLOOKUP(M$2,LNZLP!$A$1:$BV$2,2,FALSE)</f>
        <v>101.65</v>
      </c>
      <c r="N107" s="31">
        <f>HLOOKUP(N$2,LNZLP!$A$1:$BV$2,2,FALSE)</f>
        <v>418.5</v>
      </c>
      <c r="O107" s="31">
        <f>HLOOKUP(O$2,LNZLP!$A$1:$BV$2,2,FALSE)</f>
        <v>283.26</v>
      </c>
      <c r="P107" s="31">
        <f>HLOOKUP(P$2,LNZLP!$A$1:$BV$2,2,FALSE)</f>
        <v>439.12</v>
      </c>
      <c r="Q107" s="31">
        <f>HLOOKUP(Q$2,LNZLP!$A$1:$BV$2,2,FALSE)</f>
        <v>4.78</v>
      </c>
      <c r="R107" s="31">
        <f>HLOOKUP(R$2,LNZLP!$A$1:$BV$2,2,FALSE)</f>
        <v>18.920000000000002</v>
      </c>
      <c r="S107" s="31">
        <f>HLOOKUP(S$2,LNZLP!$A$1:$BV$2,2,FALSE)</f>
        <v>690.15</v>
      </c>
      <c r="T107" s="31">
        <f>HLOOKUP(T$2,LNZLP!$A$1:$BV$2,2,FALSE)</f>
        <v>34.18</v>
      </c>
      <c r="U107" s="34">
        <f>HLOOKUP(U$2,LNZLP!$A$1:$BV$2,2,FALSE)</f>
        <v>8.7100000000000009</v>
      </c>
      <c r="V107" s="24">
        <v>0</v>
      </c>
      <c r="W107" s="4"/>
    </row>
    <row r="108" spans="1:23" s="27" customFormat="1" ht="16.5" customHeight="1" x14ac:dyDescent="0.25">
      <c r="A108" s="68" t="s">
        <v>384</v>
      </c>
      <c r="B108" s="2" t="s">
        <v>349</v>
      </c>
      <c r="C108" s="31" t="str">
        <f>HLOOKUP(C$2,PMSB!$A$1:$BV$2,2,FALSE)</f>
        <v>н.д.</v>
      </c>
      <c r="D108" s="31" t="str">
        <f>HLOOKUP(D$2,PMSB!$A$1:$BV$2,2,FALSE)</f>
        <v>н.д.</v>
      </c>
      <c r="E108" s="31" t="str">
        <f>HLOOKUP(E$2,PMSB!$A$1:$BV$2,2,FALSE)</f>
        <v>н.д.</v>
      </c>
      <c r="F108" s="31" t="str">
        <f>HLOOKUP(F$2,PMSB!$A$1:$BV$2,2,FALSE)</f>
        <v>н.д.</v>
      </c>
      <c r="G108" s="31" t="str">
        <f>HLOOKUP(G$2,PMSB!$A$1:$BV$2,2,FALSE)</f>
        <v>н.д.</v>
      </c>
      <c r="H108" s="31">
        <f>HLOOKUP(H$2,PMSB!$A$1:$BV$2,2,FALSE)</f>
        <v>0.26038</v>
      </c>
      <c r="I108" s="31">
        <f>HLOOKUP(I$2,PMSB!$A$1:$BV$2,2,FALSE)</f>
        <v>2.677</v>
      </c>
      <c r="J108" s="31">
        <f>HLOOKUP(J$2,PMSB!$A$1:$BV$2,2,FALSE)</f>
        <v>3.29284</v>
      </c>
      <c r="K108" s="31">
        <f>HLOOKUP(K$2,PMSB!$A$1:$BV$2,2,FALSE)</f>
        <v>3.1980399999999998</v>
      </c>
      <c r="L108" s="31">
        <f>HLOOKUP(L$2,PMSB!$A$1:$BV$2,2,FALSE)</f>
        <v>3.3638599999999999</v>
      </c>
      <c r="M108" s="31">
        <f>HLOOKUP(M$2,PMSB!$A$1:$BV$2,2,FALSE)</f>
        <v>11.7735</v>
      </c>
      <c r="N108" s="31">
        <f>HLOOKUP(N$2,PMSB!$A$1:$BV$2,2,FALSE)</f>
        <v>9.8959600000000005</v>
      </c>
      <c r="O108" s="31">
        <f>HLOOKUP(O$2,PMSB!$A$1:$BV$2,2,FALSE)</f>
        <v>13.57316</v>
      </c>
      <c r="P108" s="31">
        <f>HLOOKUP(P$2,PMSB!$A$1:$BV$2,2,FALSE)</f>
        <v>9.3545699999999989</v>
      </c>
      <c r="Q108" s="31">
        <f>HLOOKUP(Q$2,PMSB!$A$1:$BV$2,2,FALSE)</f>
        <v>2.6028000000000002</v>
      </c>
      <c r="R108" s="31">
        <f>HLOOKUP(R$2,PMSB!$A$1:$BV$2,2,FALSE)</f>
        <v>6.8545600000000002</v>
      </c>
      <c r="S108" s="31">
        <f>HLOOKUP(S$2,PMSB!$A$1:$BV$2,2,FALSE)</f>
        <v>6.8774629999999997</v>
      </c>
      <c r="T108" s="31">
        <f>HLOOKUP(T$2,PMSB!$A$1:$BV$2,2,FALSE)</f>
        <v>6.9754079999999998</v>
      </c>
      <c r="U108" s="34">
        <f>HLOOKUP(U$2,PMSB!$A$1:$BV$2,2,FALSE)</f>
        <v>8.3675929999999994</v>
      </c>
      <c r="V108" s="24">
        <v>0</v>
      </c>
      <c r="W108" s="4" t="s">
        <v>409</v>
      </c>
    </row>
    <row r="109" spans="1:23" s="27" customFormat="1" ht="16.5" customHeight="1" x14ac:dyDescent="0.25">
      <c r="A109" s="68" t="s">
        <v>383</v>
      </c>
      <c r="B109" s="2" t="s">
        <v>350</v>
      </c>
      <c r="C109" s="31" t="str">
        <f>HLOOKUP(C$2,PMSBP!$A$1:$BV$2,2,FALSE)</f>
        <v>н.д.</v>
      </c>
      <c r="D109" s="31" t="str">
        <f>HLOOKUP(D$2,PMSBP!$A$1:$BV$2,2,FALSE)</f>
        <v>н.д.</v>
      </c>
      <c r="E109" s="31" t="str">
        <f>HLOOKUP(E$2,PMSBP!$A$1:$BV$2,2,FALSE)</f>
        <v>н.д.</v>
      </c>
      <c r="F109" s="31" t="str">
        <f>HLOOKUP(F$2,PMSBP!$A$1:$BV$2,2,FALSE)</f>
        <v>н.д.</v>
      </c>
      <c r="G109" s="31" t="str">
        <f>HLOOKUP(G$2,PMSBP!$A$1:$BV$2,2,FALSE)</f>
        <v>н.д.</v>
      </c>
      <c r="H109" s="31">
        <f>HLOOKUP(H$2,PMSBP!$A$1:$BV$2,2,FALSE)</f>
        <v>0.26038</v>
      </c>
      <c r="I109" s="31">
        <f>HLOOKUP(I$2,PMSBP!$A$1:$BV$2,2,FALSE)</f>
        <v>2.677</v>
      </c>
      <c r="J109" s="31">
        <f>HLOOKUP(J$2,PMSBP!$A$1:$BV$2,2,FALSE)</f>
        <v>3.29284</v>
      </c>
      <c r="K109" s="31">
        <f>HLOOKUP(K$2,PMSBP!$A$1:$BV$2,2,FALSE)</f>
        <v>3.1980399999999998</v>
      </c>
      <c r="L109" s="31">
        <f>HLOOKUP(L$2,PMSBP!$A$1:$BV$2,2,FALSE)</f>
        <v>3.3638599999999999</v>
      </c>
      <c r="M109" s="31">
        <f>HLOOKUP(M$2,PMSBP!$A$1:$BV$2,2,FALSE)</f>
        <v>11.7735</v>
      </c>
      <c r="N109" s="31">
        <f>HLOOKUP(N$2,PMSBP!$A$1:$BV$2,2,FALSE)</f>
        <v>9.8959600000000005</v>
      </c>
      <c r="O109" s="31">
        <f>HLOOKUP(O$2,PMSBP!$A$1:$BV$2,2,FALSE)</f>
        <v>13.57316</v>
      </c>
      <c r="P109" s="31">
        <f>HLOOKUP(P$2,PMSBP!$A$1:$BV$2,2,FALSE)</f>
        <v>9.3545699999999989</v>
      </c>
      <c r="Q109" s="31">
        <f>HLOOKUP(Q$2,PMSBP!$A$1:$BV$2,2,FALSE)</f>
        <v>2.6028000000000002</v>
      </c>
      <c r="R109" s="31">
        <f>HLOOKUP(R$2,PMSBP!$A$1:$BV$2,2,FALSE)</f>
        <v>6.8545600000000002</v>
      </c>
      <c r="S109" s="31">
        <f>HLOOKUP(S$2,PMSBP!$A$1:$BV$2,2,FALSE)</f>
        <v>6.8774629999999997</v>
      </c>
      <c r="T109" s="31">
        <f>HLOOKUP(T$2,PMSBP!$A$1:$BV$2,2,FALSE)</f>
        <v>6.9754079999999998</v>
      </c>
      <c r="U109" s="34">
        <f>HLOOKUP(U$2,PMSBP!$A$1:$BV$2,2,FALSE)</f>
        <v>8.3675929999999994</v>
      </c>
      <c r="V109" s="24">
        <v>0</v>
      </c>
      <c r="W109" s="4" t="s">
        <v>409</v>
      </c>
    </row>
    <row r="110" spans="1:23" s="27" customFormat="1" ht="16.5" customHeight="1" x14ac:dyDescent="0.25">
      <c r="A110" s="68" t="s">
        <v>385</v>
      </c>
      <c r="B110" s="2" t="s">
        <v>386</v>
      </c>
      <c r="C110" s="31" t="str">
        <f>HLOOKUP(C$2,PIKK!$A$1:$BV$2,2,FALSE)</f>
        <v>н.д.</v>
      </c>
      <c r="D110" s="31" t="str">
        <f>HLOOKUP(D$2,PIKK!$A$1:$BV$2,2,FALSE)</f>
        <v>н.д.</v>
      </c>
      <c r="E110" s="31" t="str">
        <f>HLOOKUP(E$2,PIKK!$A$1:$BV$2,2,FALSE)</f>
        <v>н.д.</v>
      </c>
      <c r="F110" s="31" t="str">
        <f>HLOOKUP(F$2,PIKK!$A$1:$BV$2,2,FALSE)</f>
        <v>н.д.</v>
      </c>
      <c r="G110" s="31" t="str">
        <f>HLOOKUP(G$2,PIKK!$A$1:$BV$2,2,FALSE)</f>
        <v>н.д.</v>
      </c>
      <c r="H110" s="31" t="str">
        <f>HLOOKUP(H$2,PIKK!$A$1:$BV$2,2,FALSE)</f>
        <v>н.д.</v>
      </c>
      <c r="I110" s="31" t="str">
        <f>HLOOKUP(I$2,PIKK!$A$1:$BV$2,2,FALSE)</f>
        <v>н.д.</v>
      </c>
      <c r="J110" s="31" t="str">
        <f>HLOOKUP(J$2,PIKK!$A$1:$BV$2,2,FALSE)</f>
        <v>н.д.</v>
      </c>
      <c r="K110" s="31" t="str">
        <f>HLOOKUP(K$2,PIKK!$A$1:$BV$2,2,FALSE)</f>
        <v>н.д.</v>
      </c>
      <c r="L110" s="31">
        <f>HLOOKUP(L$2,PIKK!$A$1:$BV$2,2,FALSE)</f>
        <v>0</v>
      </c>
      <c r="M110" s="31">
        <f>HLOOKUP(M$2,PIKK!$A$1:$BV$2,2,FALSE)</f>
        <v>0</v>
      </c>
      <c r="N110" s="31">
        <f>HLOOKUP(N$2,PIKK!$A$1:$BV$2,2,FALSE)</f>
        <v>0</v>
      </c>
      <c r="O110" s="31">
        <f>HLOOKUP(O$2,PIKK!$A$1:$BV$2,2,FALSE)</f>
        <v>0</v>
      </c>
      <c r="P110" s="31">
        <f>HLOOKUP(P$2,PIKK!$A$1:$BV$2,2,FALSE)</f>
        <v>0</v>
      </c>
      <c r="Q110" s="31">
        <f>HLOOKUP(Q$2,PIKK!$A$1:$BV$2,2,FALSE)</f>
        <v>4.16</v>
      </c>
      <c r="R110" s="31">
        <f>HLOOKUP(R$2,PIKK!$A$1:$BV$2,2,FALSE)</f>
        <v>0</v>
      </c>
      <c r="S110" s="31">
        <f>HLOOKUP(S$2,PIKK!$A$1:$BV$2,2,FALSE)</f>
        <v>0</v>
      </c>
      <c r="T110" s="31">
        <f>HLOOKUP(T$2,PIKK!$A$1:$BV$2,2,FALSE)</f>
        <v>0</v>
      </c>
      <c r="U110" s="32">
        <f>HLOOKUP(U$2,PIKK!$A$1:$BV$2,2,FALSE)</f>
        <v>22.71</v>
      </c>
      <c r="V110" s="24">
        <v>1</v>
      </c>
      <c r="W110" s="4"/>
    </row>
    <row r="111" spans="1:23" s="27" customFormat="1" ht="16.5" customHeight="1" x14ac:dyDescent="0.25">
      <c r="A111" s="68" t="s">
        <v>387</v>
      </c>
      <c r="B111" s="2" t="s">
        <v>388</v>
      </c>
      <c r="C111" s="31" t="str">
        <f>HLOOKUP(C$2,POLY!$A$1:$BV$2,2,FALSE)</f>
        <v>н.д.</v>
      </c>
      <c r="D111" s="31" t="str">
        <f>HLOOKUP(D$2,POLY!$A$1:$BV$2,2,FALSE)</f>
        <v>н.д.</v>
      </c>
      <c r="E111" s="31" t="str">
        <f>HLOOKUP(E$2,POLY!$A$1:$BV$2,2,FALSE)</f>
        <v>н.д.</v>
      </c>
      <c r="F111" s="31" t="str">
        <f>HLOOKUP(F$2,POLY!$A$1:$BV$2,2,FALSE)</f>
        <v>н.д.</v>
      </c>
      <c r="G111" s="31" t="str">
        <f>HLOOKUP(G$2,POLY!$A$1:$BV$2,2,FALSE)</f>
        <v>н.д.</v>
      </c>
      <c r="H111" s="31" t="str">
        <f>HLOOKUP(H$2,POLY!$A$1:$BV$2,2,FALSE)</f>
        <v>н.д.</v>
      </c>
      <c r="I111" s="31" t="str">
        <f>HLOOKUP(I$2,POLY!$A$1:$BV$2,2,FALSE)</f>
        <v>н.д.</v>
      </c>
      <c r="J111" s="31" t="str">
        <f>HLOOKUP(J$2,POLY!$A$1:$BV$2,2,FALSE)</f>
        <v>н.д.</v>
      </c>
      <c r="K111" s="31" t="str">
        <f>HLOOKUP(K$2,POLY!$A$1:$BV$2,2,FALSE)</f>
        <v>н.д.</v>
      </c>
      <c r="L111" s="31" t="str">
        <f>HLOOKUP(L$2,POLY!$A$1:$BV$2,2,FALSE)</f>
        <v>н.д.</v>
      </c>
      <c r="M111" s="31" t="str">
        <f>HLOOKUP(M$2,POLY!$A$1:$BV$2,2,FALSE)</f>
        <v>н.д.</v>
      </c>
      <c r="N111" s="31" t="str">
        <f>HLOOKUP(N$2,POLY!$A$1:$BV$2,2,FALSE)</f>
        <v>н.д.</v>
      </c>
      <c r="O111" s="60">
        <f>HLOOKUP(O$2,POLY!$A$1:$BV$2,2,FALSE)</f>
        <v>21.561209999999999</v>
      </c>
      <c r="P111" s="60">
        <f>HLOOKUP(P$2,POLY!$A$1:$BV$2,2,FALSE)</f>
        <v>10.077367000000001</v>
      </c>
      <c r="Q111" s="60">
        <f>HLOOKUP(Q$2,POLY!$A$1:$BV$2,2,FALSE)</f>
        <v>7.198982</v>
      </c>
      <c r="R111" s="60">
        <f>HLOOKUP(R$2,POLY!$A$1:$BV$2,2,FALSE)</f>
        <v>32.815425000000005</v>
      </c>
      <c r="S111" s="60">
        <f>HLOOKUP(S$2,POLY!$A$1:$BV$2,2,FALSE)</f>
        <v>23.596333999999999</v>
      </c>
      <c r="T111" s="60">
        <f>HLOOKUP(T$2,POLY!$A$1:$BV$2,2,FALSE)</f>
        <v>18.304104000000002</v>
      </c>
      <c r="U111" s="61">
        <f>HLOOKUP(U$2,POLY!$A$1:$BV$2,2,FALSE)</f>
        <v>30.540655999999998</v>
      </c>
      <c r="V111" s="24">
        <v>0</v>
      </c>
      <c r="W111" s="4" t="s">
        <v>415</v>
      </c>
    </row>
    <row r="112" spans="1:23" s="27" customFormat="1" ht="16.5" customHeight="1" x14ac:dyDescent="0.25">
      <c r="A112" s="68" t="s">
        <v>389</v>
      </c>
      <c r="B112" s="2" t="s">
        <v>390</v>
      </c>
      <c r="C112" s="31" t="str">
        <f>HLOOKUP(C$2,PLZL!$A$1:$BV$2,2,FALSE)</f>
        <v>н.д.</v>
      </c>
      <c r="D112" s="31" t="str">
        <f>HLOOKUP(D$2,PLZL!$A$1:$BV$2,2,FALSE)</f>
        <v>н.д.</v>
      </c>
      <c r="E112" s="31" t="str">
        <f>HLOOKUP(E$2,PLZL!$A$1:$BV$2,2,FALSE)</f>
        <v>н.д.</v>
      </c>
      <c r="F112" s="31" t="str">
        <f>HLOOKUP(F$2,PLZL!$A$1:$BV$2,2,FALSE)</f>
        <v>н.д.</v>
      </c>
      <c r="G112" s="31" t="str">
        <f>HLOOKUP(G$2,PLZL!$A$1:$BV$2,2,FALSE)</f>
        <v>н.д.</v>
      </c>
      <c r="H112" s="31" t="str">
        <f>HLOOKUP(H$2,PLZL!$A$1:$BV$2,2,FALSE)</f>
        <v>н.д.</v>
      </c>
      <c r="I112" s="31" t="str">
        <f>HLOOKUP(I$2,PLZL!$A$1:$BV$2,2,FALSE)</f>
        <v>н.д.</v>
      </c>
      <c r="J112" s="31">
        <f>HLOOKUP(J$2,PLZL!$A$1:$BV$2,2,FALSE)</f>
        <v>3.23</v>
      </c>
      <c r="K112" s="31">
        <f>HLOOKUP(K$2,PLZL!$A$1:$BV$2,2,FALSE)</f>
        <v>2.95</v>
      </c>
      <c r="L112" s="31">
        <f>HLOOKUP(L$2,PLZL!$A$1:$BV$2,2,FALSE)</f>
        <v>6.55</v>
      </c>
      <c r="M112" s="31">
        <f>HLOOKUP(M$2,PLZL!$A$1:$BV$2,2,FALSE)</f>
        <v>17.799999999999997</v>
      </c>
      <c r="N112" s="31">
        <f>HLOOKUP(N$2,PLZL!$A$1:$BV$2,2,FALSE)</f>
        <v>37.480000000000004</v>
      </c>
      <c r="O112" s="31">
        <f>HLOOKUP(O$2,PLZL!$A$1:$BV$2,2,FALSE)</f>
        <v>62.95</v>
      </c>
      <c r="P112" s="31">
        <f>HLOOKUP(P$2,PLZL!$A$1:$BV$2,2,FALSE)</f>
        <v>0</v>
      </c>
      <c r="Q112" s="31">
        <f>HLOOKUP(Q$2,PLZL!$A$1:$BV$2,2,FALSE)</f>
        <v>0</v>
      </c>
      <c r="R112" s="31">
        <f>HLOOKUP(R$2,PLZL!$A$1:$BV$2,2,FALSE)</f>
        <v>0</v>
      </c>
      <c r="S112" s="31">
        <f>HLOOKUP(S$2,PLZL!$A$1:$BV$2,2,FALSE)</f>
        <v>0</v>
      </c>
      <c r="T112" s="32">
        <f>HLOOKUP(T$2,PLZL!$A$1:$BV$2,2,FALSE)</f>
        <v>256.70999999999998</v>
      </c>
      <c r="U112" s="32">
        <f>HLOOKUP(U$2,PLZL!$A$1:$BV$2,2,FALSE)</f>
        <v>278.23</v>
      </c>
      <c r="V112" s="24">
        <v>2</v>
      </c>
      <c r="W112" s="4"/>
    </row>
    <row r="113" spans="1:23" s="27" customFormat="1" ht="16.5" customHeight="1" x14ac:dyDescent="0.25">
      <c r="A113" s="68" t="s">
        <v>391</v>
      </c>
      <c r="B113" s="2" t="s">
        <v>392</v>
      </c>
      <c r="C113" s="31" t="str">
        <f>HLOOKUP(C$2,AGRO!$A$1:$BV$2,2,FALSE)</f>
        <v>н.д.</v>
      </c>
      <c r="D113" s="31" t="str">
        <f>HLOOKUP(D$2,AGRO!$A$1:$BV$2,2,FALSE)</f>
        <v>н.д.</v>
      </c>
      <c r="E113" s="31" t="str">
        <f>HLOOKUP(E$2,AGRO!$A$1:$BV$2,2,FALSE)</f>
        <v>н.д.</v>
      </c>
      <c r="F113" s="31" t="str">
        <f>HLOOKUP(F$2,AGRO!$A$1:$BV$2,2,FALSE)</f>
        <v>н.д.</v>
      </c>
      <c r="G113" s="31" t="str">
        <f>HLOOKUP(G$2,AGRO!$A$1:$BV$2,2,FALSE)</f>
        <v>н.д.</v>
      </c>
      <c r="H113" s="31" t="str">
        <f>HLOOKUP(H$2,AGRO!$A$1:$BV$2,2,FALSE)</f>
        <v>н.д.</v>
      </c>
      <c r="I113" s="31" t="str">
        <f>HLOOKUP(I$2,AGRO!$A$1:$BV$2,2,FALSE)</f>
        <v>н.д.</v>
      </c>
      <c r="J113" s="31" t="str">
        <f>HLOOKUP(J$2,AGRO!$A$1:$BV$2,2,FALSE)</f>
        <v>н.д.</v>
      </c>
      <c r="K113" s="31" t="str">
        <f>HLOOKUP(K$2,AGRO!$A$1:$BV$2,2,FALSE)</f>
        <v>н.д.</v>
      </c>
      <c r="L113" s="31" t="str">
        <f>HLOOKUP(L$2,AGRO!$A$1:$BV$2,2,FALSE)</f>
        <v>н.д.</v>
      </c>
      <c r="M113" s="31" t="str">
        <f>HLOOKUP(M$2,AGRO!$A$1:$BV$2,2,FALSE)</f>
        <v>н.д.</v>
      </c>
      <c r="N113" s="31" t="str">
        <f>HLOOKUP(N$2,AGRO!$A$1:$BV$2,2,FALSE)</f>
        <v>н.д.</v>
      </c>
      <c r="O113" s="31" t="str">
        <f>HLOOKUP(O$2,AGRO!$A$1:$BV$2,2,FALSE)</f>
        <v>н.д.</v>
      </c>
      <c r="P113" s="31" t="str">
        <f>HLOOKUP(P$2,AGRO!$A$1:$BV$2,2,FALSE)</f>
        <v>н.д.</v>
      </c>
      <c r="Q113" s="31">
        <f>HLOOKUP(Q$2,AGRO!$A$1:$BV$2,2,FALSE)</f>
        <v>25.35</v>
      </c>
      <c r="R113" s="31">
        <f>HLOOKUP(R$2,AGRO!$A$1:$BV$2,2,FALSE)</f>
        <v>41.3</v>
      </c>
      <c r="S113" s="31">
        <f>HLOOKUP(S$2,AGRO!$A$1:$BV$2,2,FALSE)</f>
        <v>54.599999999999994</v>
      </c>
      <c r="T113" s="31">
        <f>HLOOKUP(T$2,AGRO!$A$1:$BV$2,2,FALSE)</f>
        <v>48.19</v>
      </c>
      <c r="U113" s="34">
        <f>HLOOKUP(U$2,AGRO!$A$1:$BV$2,2,FALSE)</f>
        <v>24.16</v>
      </c>
      <c r="V113" s="24">
        <v>0</v>
      </c>
      <c r="W113" s="4"/>
    </row>
    <row r="114" spans="1:23" s="27" customFormat="1" ht="16.5" customHeight="1" x14ac:dyDescent="0.25">
      <c r="A114" s="68" t="s">
        <v>393</v>
      </c>
      <c r="B114" s="2" t="s">
        <v>351</v>
      </c>
      <c r="C114" s="31" t="str">
        <f>HLOOKUP(C$2,RZSB!$A$1:$BV$2,2,FALSE)</f>
        <v>н.д.</v>
      </c>
      <c r="D114" s="31" t="str">
        <f>HLOOKUP(D$2,RZSB!$A$1:$BV$2,2,FALSE)</f>
        <v>н.д.</v>
      </c>
      <c r="E114" s="31" t="str">
        <f>HLOOKUP(E$2,RZSB!$A$1:$BV$2,2,FALSE)</f>
        <v>н.д.</v>
      </c>
      <c r="F114" s="31" t="str">
        <f>HLOOKUP(F$2,RZSB!$A$1:$BV$2,2,FALSE)</f>
        <v>н.д.</v>
      </c>
      <c r="G114" s="31" t="str">
        <f>HLOOKUP(G$2,RZSB!$A$1:$BV$2,2,FALSE)</f>
        <v>н.д.</v>
      </c>
      <c r="H114" s="31" t="str">
        <f>HLOOKUP(H$2,RZSB!$A$1:$BV$2,2,FALSE)</f>
        <v>н.д.</v>
      </c>
      <c r="I114" s="31" t="str">
        <f>HLOOKUP(I$2,RZSB!$A$1:$BV$2,2,FALSE)</f>
        <v>н.д.</v>
      </c>
      <c r="J114" s="31" t="str">
        <f>HLOOKUP(J$2,RZSB!$A$1:$BV$2,2,FALSE)</f>
        <v>н.д.</v>
      </c>
      <c r="K114" s="31" t="str">
        <f>HLOOKUP(K$2,RZSB!$A$1:$BV$2,2,FALSE)</f>
        <v>н.д.</v>
      </c>
      <c r="L114" s="31">
        <f>HLOOKUP(L$2,RZSB!$A$1:$BV$2,2,FALSE)</f>
        <v>9.6646270000000003E-3</v>
      </c>
      <c r="M114" s="31">
        <f>HLOOKUP(M$2,RZSB!$A$1:$BV$2,2,FALSE)</f>
        <v>0.29801118409999999</v>
      </c>
      <c r="N114" s="31">
        <f>HLOOKUP(N$2,RZSB!$A$1:$BV$2,2,FALSE)</f>
        <v>1.9961117273</v>
      </c>
      <c r="O114" s="31">
        <f>HLOOKUP(O$2,RZSB!$A$1:$BV$2,2,FALSE)</f>
        <v>0.54563583599999999</v>
      </c>
      <c r="P114" s="31">
        <f>HLOOKUP(P$2,RZSB!$A$1:$BV$2,2,FALSE)</f>
        <v>0.11123502236</v>
      </c>
      <c r="Q114" s="31">
        <f>HLOOKUP(Q$2,RZSB!$A$1:$BV$2,2,FALSE)</f>
        <v>1.5584210744E-2</v>
      </c>
      <c r="R114" s="31">
        <f>HLOOKUP(R$2,RZSB!$A$1:$BV$2,2,FALSE)</f>
        <v>3.2424822975E-3</v>
      </c>
      <c r="S114" s="31">
        <f>HLOOKUP(S$2,RZSB!$A$1:$BV$2,2,FALSE)</f>
        <v>0</v>
      </c>
      <c r="T114" s="31">
        <f>HLOOKUP(T$2,RZSB!$A$1:$BV$2,2,FALSE)</f>
        <v>0.146965124</v>
      </c>
      <c r="U114" s="34">
        <f>HLOOKUP(U$2,RZSB!$A$1:$BV$2,2,FALSE)</f>
        <v>0.36094965010000002</v>
      </c>
      <c r="V114" s="24">
        <v>0</v>
      </c>
      <c r="W114" s="4" t="s">
        <v>418</v>
      </c>
    </row>
    <row r="115" spans="1:23" s="27" customFormat="1" ht="16.5" customHeight="1" x14ac:dyDescent="0.25">
      <c r="A115" s="63" t="s">
        <v>394</v>
      </c>
      <c r="B115" s="2" t="s">
        <v>352</v>
      </c>
      <c r="C115" s="31" t="str">
        <f>HLOOKUP(C$2,SELGP!$A$1:$BV$2,2,FALSE)</f>
        <v>н.д.</v>
      </c>
      <c r="D115" s="31" t="str">
        <f>HLOOKUP(D$2,SELGP!$A$1:$BV$2,2,FALSE)</f>
        <v>н.д.</v>
      </c>
      <c r="E115" s="31" t="str">
        <f>HLOOKUP(E$2,SELGP!$A$1:$BV$2,2,FALSE)</f>
        <v>н.д.</v>
      </c>
      <c r="F115" s="31" t="str">
        <f>HLOOKUP(F$2,SELGP!$A$1:$BV$2,2,FALSE)</f>
        <v>н.д.</v>
      </c>
      <c r="G115" s="31" t="str">
        <f>HLOOKUP(G$2,SELGP!$A$1:$BV$2,2,FALSE)</f>
        <v>н.д.</v>
      </c>
      <c r="H115" s="31" t="str">
        <f>HLOOKUP(H$2,SELGP!$A$1:$BV$2,2,FALSE)</f>
        <v>н.д.</v>
      </c>
      <c r="I115" s="31" t="str">
        <f>HLOOKUP(I$2,SELGP!$A$1:$BV$2,2,FALSE)</f>
        <v>н.д.</v>
      </c>
      <c r="J115" s="31" t="str">
        <f>HLOOKUP(J$2,SELGP!$A$1:$BV$2,2,FALSE)</f>
        <v>н.д.</v>
      </c>
      <c r="K115" s="31" t="str">
        <f>HLOOKUP(K$2,SELGP!$A$1:$BV$2,2,FALSE)</f>
        <v>н.д.</v>
      </c>
      <c r="L115" s="31" t="str">
        <f>HLOOKUP(L$2,SELGP!$A$1:$BV$2,2,FALSE)</f>
        <v>н.д.</v>
      </c>
      <c r="M115" s="31" t="str">
        <f>HLOOKUP(M$2,SELGP!$A$1:$BV$2,2,FALSE)</f>
        <v>н.д.</v>
      </c>
      <c r="N115" s="31" t="str">
        <f>HLOOKUP(N$2,SELGP!$A$1:$BV$2,2,FALSE)</f>
        <v>н.д.</v>
      </c>
      <c r="O115" s="31">
        <f>HLOOKUP(O$2,SELGP!$A$1:$BV$2,2,FALSE)</f>
        <v>0</v>
      </c>
      <c r="P115" s="31">
        <f>HLOOKUP(P$2,SELGP!$A$1:$BV$2,2,FALSE)</f>
        <v>2.25</v>
      </c>
      <c r="Q115" s="31">
        <f>HLOOKUP(Q$2,SELGP!$A$1:$BV$2,2,FALSE)</f>
        <v>0.29382000000000003</v>
      </c>
      <c r="R115" s="31">
        <f>HLOOKUP(R$2,SELGP!$A$1:$BV$2,2,FALSE)</f>
        <v>0</v>
      </c>
      <c r="S115" s="31">
        <f>HLOOKUP(S$2,SELGP!$A$1:$BV$2,2,FALSE)</f>
        <v>0</v>
      </c>
      <c r="T115" s="31">
        <f>HLOOKUP(T$2,SELGP!$A$1:$BV$2,2,FALSE)</f>
        <v>0</v>
      </c>
      <c r="U115" s="34">
        <f>HLOOKUP(U$2,SELGP!$A$1:$BV$2,2,FALSE)</f>
        <v>1.44</v>
      </c>
      <c r="V115" s="24">
        <v>0</v>
      </c>
      <c r="W115" s="4" t="s">
        <v>405</v>
      </c>
    </row>
    <row r="116" spans="1:23" s="27" customFormat="1" ht="16.5" customHeight="1" x14ac:dyDescent="0.25">
      <c r="A116" s="63" t="s">
        <v>395</v>
      </c>
      <c r="B116" s="2" t="s">
        <v>353</v>
      </c>
      <c r="C116" s="31" t="str">
        <f>HLOOKUP(C$2,STSBP!$A$1:$BV$2,2,FALSE)</f>
        <v>н.д.</v>
      </c>
      <c r="D116" s="31" t="str">
        <f>HLOOKUP(D$2,STSBP!$A$1:$BV$2,2,FALSE)</f>
        <v>н.д.</v>
      </c>
      <c r="E116" s="31" t="str">
        <f>HLOOKUP(E$2,STSBP!$A$1:$BV$2,2,FALSE)</f>
        <v>н.д.</v>
      </c>
      <c r="F116" s="31" t="str">
        <f>HLOOKUP(F$2,STSBP!$A$1:$BV$2,2,FALSE)</f>
        <v>н.д.</v>
      </c>
      <c r="G116" s="31" t="str">
        <f>HLOOKUP(G$2,STSBP!$A$1:$BV$2,2,FALSE)</f>
        <v>н.д.</v>
      </c>
      <c r="H116" s="31" t="str">
        <f>HLOOKUP(H$2,STSBP!$A$1:$BV$2,2,FALSE)</f>
        <v>н.д.</v>
      </c>
      <c r="I116" s="31" t="str">
        <f>HLOOKUP(I$2,STSBP!$A$1:$BV$2,2,FALSE)</f>
        <v>н.д.</v>
      </c>
      <c r="J116" s="31" t="str">
        <f>HLOOKUP(J$2,STSBP!$A$1:$BV$2,2,FALSE)</f>
        <v>н.д.</v>
      </c>
      <c r="K116" s="31" t="str">
        <f>HLOOKUP(K$2,STSBP!$A$1:$BV$2,2,FALSE)</f>
        <v>н.д.</v>
      </c>
      <c r="L116" s="31" t="str">
        <f>HLOOKUP(L$2,STSBP!$A$1:$BV$2,2,FALSE)</f>
        <v>н.д.</v>
      </c>
      <c r="M116" s="31" t="str">
        <f>HLOOKUP(M$2,STSBP!$A$1:$BV$2,2,FALSE)</f>
        <v>н.д.</v>
      </c>
      <c r="N116" s="31">
        <f>HLOOKUP(N$2,STSBP!$A$1:$BV$2,2,FALSE)</f>
        <v>6.3130000000000006E-2</v>
      </c>
      <c r="O116" s="31">
        <f>HLOOKUP(O$2,STSBP!$A$1:$BV$2,2,FALSE)</f>
        <v>2.4084999999999999E-2</v>
      </c>
      <c r="P116" s="31">
        <f>HLOOKUP(P$2,STSBP!$A$1:$BV$2,2,FALSE)</f>
        <v>0</v>
      </c>
      <c r="Q116" s="31">
        <f>HLOOKUP(Q$2,STSBP!$A$1:$BV$2,2,FALSE)</f>
        <v>1.2003000000000001E-3</v>
      </c>
      <c r="R116" s="31">
        <f>HLOOKUP(R$2,STSBP!$A$1:$BV$2,2,FALSE)</f>
        <v>4.9681349999999999E-2</v>
      </c>
      <c r="S116" s="31">
        <f>HLOOKUP(S$2,STSBP!$A$1:$BV$2,2,FALSE)</f>
        <v>0</v>
      </c>
      <c r="T116" s="31">
        <f>HLOOKUP(T$2,STSBP!$A$1:$BV$2,2,FALSE)</f>
        <v>2.289275721E-2</v>
      </c>
      <c r="U116" s="34">
        <f>HLOOKUP(U$2,STSBP!$A$1:$BV$2,2,FALSE)</f>
        <v>2.4348679000000002E-2</v>
      </c>
      <c r="V116" s="24">
        <v>0</v>
      </c>
      <c r="W116" s="4" t="s">
        <v>418</v>
      </c>
    </row>
    <row r="117" spans="1:23" s="27" customFormat="1" ht="16.5" customHeight="1" x14ac:dyDescent="0.25">
      <c r="A117" s="63" t="s">
        <v>396</v>
      </c>
      <c r="B117" s="2" t="s">
        <v>354</v>
      </c>
      <c r="C117" s="31" t="str">
        <f>HLOOKUP(C$2,VRSB!$A$1:$BV$2,2,FALSE)</f>
        <v>н.д.</v>
      </c>
      <c r="D117" s="31" t="str">
        <f>HLOOKUP(D$2,VRSB!$A$1:$BV$2,2,FALSE)</f>
        <v>н.д.</v>
      </c>
      <c r="E117" s="31" t="str">
        <f>HLOOKUP(E$2,VRSB!$A$1:$BV$2,2,FALSE)</f>
        <v>н.д.</v>
      </c>
      <c r="F117" s="31" t="str">
        <f>HLOOKUP(F$2,VRSB!$A$1:$BV$2,2,FALSE)</f>
        <v>н.д.</v>
      </c>
      <c r="G117" s="31" t="str">
        <f>HLOOKUP(G$2,VRSB!$A$1:$BV$2,2,FALSE)</f>
        <v>н.д.</v>
      </c>
      <c r="H117" s="31" t="str">
        <f>HLOOKUP(H$2,VRSB!$A$1:$BV$2,2,FALSE)</f>
        <v>н.д.</v>
      </c>
      <c r="I117" s="31" t="str">
        <f>HLOOKUP(I$2,VRSB!$A$1:$BV$2,2,FALSE)</f>
        <v>н.д.</v>
      </c>
      <c r="J117" s="31" t="str">
        <f>HLOOKUP(J$2,VRSB!$A$1:$BV$2,2,FALSE)</f>
        <v>н.д.</v>
      </c>
      <c r="K117" s="31" t="str">
        <f>HLOOKUP(K$2,VRSB!$A$1:$BV$2,2,FALSE)</f>
        <v>н.д.</v>
      </c>
      <c r="L117" s="31" t="str">
        <f>HLOOKUP(L$2,VRSB!$A$1:$BV$2,2,FALSE)</f>
        <v>н.д.</v>
      </c>
      <c r="M117" s="31" t="str">
        <f>HLOOKUP(M$2,VRSB!$A$1:$BV$2,2,FALSE)</f>
        <v>н.д.</v>
      </c>
      <c r="N117" s="31" t="str">
        <f>HLOOKUP(N$2,VRSB!$A$1:$BV$2,2,FALSE)</f>
        <v>н.д.</v>
      </c>
      <c r="O117" s="31" t="str">
        <f>HLOOKUP(O$2,VRSB!$A$1:$BV$2,2,FALSE)</f>
        <v>н.д.</v>
      </c>
      <c r="P117" s="31">
        <f>HLOOKUP(P$2,VRSB!$A$1:$BV$2,2,FALSE)</f>
        <v>1.1727300000000001</v>
      </c>
      <c r="Q117" s="31">
        <f>HLOOKUP(Q$2,VRSB!$A$1:$BV$2,2,FALSE)</f>
        <v>0.28974</v>
      </c>
      <c r="R117" s="31">
        <f>HLOOKUP(R$2,VRSB!$A$1:$BV$2,2,FALSE)</f>
        <v>0</v>
      </c>
      <c r="S117" s="31">
        <f>HLOOKUP(S$2,VRSB!$A$1:$BV$2,2,FALSE)</f>
        <v>2.67137</v>
      </c>
      <c r="T117" s="31">
        <f>HLOOKUP(T$2,VRSB!$A$1:$BV$2,2,FALSE)</f>
        <v>1.28677</v>
      </c>
      <c r="U117" s="34">
        <f>HLOOKUP(U$2,VRSB!$A$1:$BV$2,2,FALSE)</f>
        <v>1.3656828000000001</v>
      </c>
      <c r="V117" s="24">
        <v>0</v>
      </c>
      <c r="W117" s="4" t="s">
        <v>404</v>
      </c>
    </row>
    <row r="118" spans="1:23" s="27" customFormat="1" ht="16.5" customHeight="1" x14ac:dyDescent="0.25">
      <c r="A118" s="63" t="s">
        <v>397</v>
      </c>
      <c r="B118" s="2" t="s">
        <v>355</v>
      </c>
      <c r="C118" s="31" t="str">
        <f>HLOOKUP(C$2,VRSBP!$A$1:$BV$2,2,FALSE)</f>
        <v>н.д.</v>
      </c>
      <c r="D118" s="31" t="str">
        <f>HLOOKUP(D$2,VRSBP!$A$1:$BV$2,2,FALSE)</f>
        <v>н.д.</v>
      </c>
      <c r="E118" s="31" t="str">
        <f>HLOOKUP(E$2,VRSBP!$A$1:$BV$2,2,FALSE)</f>
        <v>н.д.</v>
      </c>
      <c r="F118" s="31" t="str">
        <f>HLOOKUP(F$2,VRSBP!$A$1:$BV$2,2,FALSE)</f>
        <v>н.д.</v>
      </c>
      <c r="G118" s="31" t="str">
        <f>HLOOKUP(G$2,VRSBP!$A$1:$BV$2,2,FALSE)</f>
        <v>н.д.</v>
      </c>
      <c r="H118" s="31" t="str">
        <f>HLOOKUP(H$2,VRSBP!$A$1:$BV$2,2,FALSE)</f>
        <v>н.д.</v>
      </c>
      <c r="I118" s="31" t="str">
        <f>HLOOKUP(I$2,VRSBP!$A$1:$BV$2,2,FALSE)</f>
        <v>н.д.</v>
      </c>
      <c r="J118" s="31" t="str">
        <f>HLOOKUP(J$2,VRSBP!$A$1:$BV$2,2,FALSE)</f>
        <v>н.д.</v>
      </c>
      <c r="K118" s="31" t="str">
        <f>HLOOKUP(K$2,VRSBP!$A$1:$BV$2,2,FALSE)</f>
        <v>н.д.</v>
      </c>
      <c r="L118" s="31" t="str">
        <f>HLOOKUP(L$2,VRSBP!$A$1:$BV$2,2,FALSE)</f>
        <v>н.д.</v>
      </c>
      <c r="M118" s="31" t="str">
        <f>HLOOKUP(M$2,VRSBP!$A$1:$BV$2,2,FALSE)</f>
        <v>н.д.</v>
      </c>
      <c r="N118" s="31" t="str">
        <f>HLOOKUP(N$2,VRSBP!$A$1:$BV$2,2,FALSE)</f>
        <v>н.д.</v>
      </c>
      <c r="O118" s="31" t="str">
        <f>HLOOKUP(O$2,VRSBP!$A$1:$BV$2,2,FALSE)</f>
        <v>н.д.</v>
      </c>
      <c r="P118" s="31">
        <f>HLOOKUP(P$2,VRSBP!$A$1:$BV$2,2,FALSE)</f>
        <v>1.1727300000000001</v>
      </c>
      <c r="Q118" s="31">
        <f>HLOOKUP(Q$2,VRSBP!$A$1:$BV$2,2,FALSE)</f>
        <v>0.28974</v>
      </c>
      <c r="R118" s="31">
        <f>HLOOKUP(R$2,VRSBP!$A$1:$BV$2,2,FALSE)</f>
        <v>0</v>
      </c>
      <c r="S118" s="31">
        <f>HLOOKUP(S$2,VRSBP!$A$1:$BV$2,2,FALSE)</f>
        <v>2.67137</v>
      </c>
      <c r="T118" s="31">
        <f>HLOOKUP(T$2,VRSBP!$A$1:$BV$2,2,FALSE)</f>
        <v>1.28677</v>
      </c>
      <c r="U118" s="34">
        <f>HLOOKUP(U$2,VRSBP!$A$1:$BV$2,2,FALSE)</f>
        <v>1.3656828000000001</v>
      </c>
      <c r="V118" s="24">
        <v>0</v>
      </c>
      <c r="W118" s="4" t="s">
        <v>404</v>
      </c>
    </row>
    <row r="119" spans="1:23" s="27" customFormat="1" ht="16.5" customHeight="1" x14ac:dyDescent="0.25">
      <c r="A119" s="63" t="s">
        <v>398</v>
      </c>
      <c r="B119" s="2" t="s">
        <v>356</v>
      </c>
      <c r="C119" s="31" t="str">
        <f>HLOOKUP(C$2,KBSB!$A$1:$BV$2,2,FALSE)</f>
        <v>н.д.</v>
      </c>
      <c r="D119" s="31" t="str">
        <f>HLOOKUP(D$2,KBSB!$A$1:$BV$2,2,FALSE)</f>
        <v>н.д.</v>
      </c>
      <c r="E119" s="31" t="str">
        <f>HLOOKUP(E$2,KBSB!$A$1:$BV$2,2,FALSE)</f>
        <v>н.д.</v>
      </c>
      <c r="F119" s="31" t="str">
        <f>HLOOKUP(F$2,KBSB!$A$1:$BV$2,2,FALSE)</f>
        <v>н.д.</v>
      </c>
      <c r="G119" s="31" t="str">
        <f>HLOOKUP(G$2,KBSB!$A$1:$BV$2,2,FALSE)</f>
        <v>н.д.</v>
      </c>
      <c r="H119" s="31" t="str">
        <f>HLOOKUP(H$2,KBSB!$A$1:$BV$2,2,FALSE)</f>
        <v>н.д.</v>
      </c>
      <c r="I119" s="31" t="str">
        <f>HLOOKUP(I$2,KBSB!$A$1:$BV$2,2,FALSE)</f>
        <v>н.д.</v>
      </c>
      <c r="J119" s="31" t="str">
        <f>HLOOKUP(J$2,KBSB!$A$1:$BV$2,2,FALSE)</f>
        <v>н.д.</v>
      </c>
      <c r="K119" s="31" t="str">
        <f>HLOOKUP(K$2,KBSB!$A$1:$BV$2,2,FALSE)</f>
        <v>н.д.</v>
      </c>
      <c r="L119" s="31" t="str">
        <f>HLOOKUP(L$2,KBSB!$A$1:$BV$2,2,FALSE)</f>
        <v>н.д.</v>
      </c>
      <c r="M119" s="31" t="str">
        <f>HLOOKUP(M$2,KBSB!$A$1:$BV$2,2,FALSE)</f>
        <v>н.д.</v>
      </c>
      <c r="N119" s="31">
        <f>HLOOKUP(N$2,KBSB!$A$1:$BV$2,2,FALSE)</f>
        <v>33.610349999999997</v>
      </c>
      <c r="O119" s="31">
        <f>HLOOKUP(O$2,KBSB!$A$1:$BV$2,2,FALSE)</f>
        <v>60.487450000000003</v>
      </c>
      <c r="P119" s="31">
        <f>HLOOKUP(P$2,KBSB!$A$1:$BV$2,2,FALSE)</f>
        <v>0</v>
      </c>
      <c r="Q119" s="31">
        <f>HLOOKUP(Q$2,KBSB!$A$1:$BV$2,2,FALSE)</f>
        <v>0</v>
      </c>
      <c r="R119" s="31">
        <f>HLOOKUP(R$2,KBSB!$A$1:$BV$2,2,FALSE)</f>
        <v>0</v>
      </c>
      <c r="S119" s="31">
        <f>HLOOKUP(S$2,KBSB!$A$1:$BV$2,2,FALSE)</f>
        <v>0</v>
      </c>
      <c r="T119" s="31">
        <f>HLOOKUP(T$2,KBSB!$A$1:$BV$2,2,FALSE)</f>
        <v>4.2675000000000001</v>
      </c>
      <c r="U119" s="34">
        <f>HLOOKUP(U$2,KBSB!$A$1:$BV$2,2,FALSE)</f>
        <v>13.662699999999999</v>
      </c>
      <c r="V119" s="24">
        <v>0</v>
      </c>
      <c r="W119" s="4" t="s">
        <v>409</v>
      </c>
    </row>
    <row r="120" spans="1:23" s="27" customFormat="1" ht="16.5" customHeight="1" x14ac:dyDescent="0.25">
      <c r="A120" s="63" t="s">
        <v>399</v>
      </c>
      <c r="B120" s="2" t="s">
        <v>357</v>
      </c>
      <c r="C120" s="31" t="str">
        <f>HLOOKUP(C$2,MISB!$A$1:$BV$2,2,FALSE)</f>
        <v>н.д.</v>
      </c>
      <c r="D120" s="31" t="str">
        <f>HLOOKUP(D$2,MISB!$A$1:$BV$2,2,FALSE)</f>
        <v>н.д.</v>
      </c>
      <c r="E120" s="31" t="str">
        <f>HLOOKUP(E$2,MISB!$A$1:$BV$2,2,FALSE)</f>
        <v>н.д.</v>
      </c>
      <c r="F120" s="31" t="str">
        <f>HLOOKUP(F$2,MISB!$A$1:$BV$2,2,FALSE)</f>
        <v>н.д.</v>
      </c>
      <c r="G120" s="31" t="str">
        <f>HLOOKUP(G$2,MISB!$A$1:$BV$2,2,FALSE)</f>
        <v>н.д.</v>
      </c>
      <c r="H120" s="31" t="str">
        <f>HLOOKUP(H$2,MISB!$A$1:$BV$2,2,FALSE)</f>
        <v>н.д.</v>
      </c>
      <c r="I120" s="31" t="str">
        <f>HLOOKUP(I$2,MISB!$A$1:$BV$2,2,FALSE)</f>
        <v>н.д.</v>
      </c>
      <c r="J120" s="31" t="str">
        <f>HLOOKUP(J$2,MISB!$A$1:$BV$2,2,FALSE)</f>
        <v>н.д.</v>
      </c>
      <c r="K120" s="31" t="str">
        <f>HLOOKUP(K$2,MISB!$A$1:$BV$2,2,FALSE)</f>
        <v>н.д.</v>
      </c>
      <c r="L120" s="31" t="str">
        <f>HLOOKUP(L$2,MISB!$A$1:$BV$2,2,FALSE)</f>
        <v>н.д.</v>
      </c>
      <c r="M120" s="31" t="str">
        <f>HLOOKUP(M$2,MISB!$A$1:$BV$2,2,FALSE)</f>
        <v>н.д.</v>
      </c>
      <c r="N120" s="31" t="str">
        <f>HLOOKUP(N$2,MISB!$A$1:$BV$2,2,FALSE)</f>
        <v>н.д.</v>
      </c>
      <c r="O120" s="31">
        <f>HLOOKUP(O$2,MISB!$A$1:$BV$2,2,FALSE)</f>
        <v>0.12629000000000001</v>
      </c>
      <c r="P120" s="31">
        <f>HLOOKUP(P$2,MISB!$A$1:$BV$2,2,FALSE)</f>
        <v>0.1521962</v>
      </c>
      <c r="Q120" s="31">
        <f>HLOOKUP(Q$2,MISB!$A$1:$BV$2,2,FALSE)</f>
        <v>0.18696599999999999</v>
      </c>
      <c r="R120" s="31">
        <f>HLOOKUP(R$2,MISB!$A$1:$BV$2,2,FALSE)</f>
        <v>0</v>
      </c>
      <c r="S120" s="31">
        <f>HLOOKUP(S$2,MISB!$A$1:$BV$2,2,FALSE)</f>
        <v>0.754714</v>
      </c>
      <c r="T120" s="31">
        <f>HLOOKUP(T$2,MISB!$A$1:$BV$2,2,FALSE)</f>
        <v>0.99387099999999995</v>
      </c>
      <c r="U120" s="34">
        <f>HLOOKUP(U$2,MISB!$A$1:$BV$2,2,FALSE)</f>
        <v>0.90981100000000004</v>
      </c>
      <c r="V120" s="24">
        <v>0</v>
      </c>
      <c r="W120" s="4"/>
    </row>
    <row r="121" spans="1:23" s="27" customFormat="1" ht="16.5" customHeight="1" x14ac:dyDescent="0.25">
      <c r="A121" s="63" t="s">
        <v>400</v>
      </c>
      <c r="B121" s="2" t="s">
        <v>358</v>
      </c>
      <c r="C121" s="31" t="str">
        <f>HLOOKUP(C$2,MISBP!$A$1:$BV$2,2,FALSE)</f>
        <v>н.д.</v>
      </c>
      <c r="D121" s="31" t="str">
        <f>HLOOKUP(D$2,MISBP!$A$1:$BV$2,2,FALSE)</f>
        <v>н.д.</v>
      </c>
      <c r="E121" s="31" t="str">
        <f>HLOOKUP(E$2,MISBP!$A$1:$BV$2,2,FALSE)</f>
        <v>н.д.</v>
      </c>
      <c r="F121" s="31" t="str">
        <f>HLOOKUP(F$2,MISBP!$A$1:$BV$2,2,FALSE)</f>
        <v>н.д.</v>
      </c>
      <c r="G121" s="31" t="str">
        <f>HLOOKUP(G$2,MISBP!$A$1:$BV$2,2,FALSE)</f>
        <v>н.д.</v>
      </c>
      <c r="H121" s="31" t="str">
        <f>HLOOKUP(H$2,MISBP!$A$1:$BV$2,2,FALSE)</f>
        <v>н.д.</v>
      </c>
      <c r="I121" s="31" t="str">
        <f>HLOOKUP(I$2,MISBP!$A$1:$BV$2,2,FALSE)</f>
        <v>н.д.</v>
      </c>
      <c r="J121" s="31" t="str">
        <f>HLOOKUP(J$2,MISBP!$A$1:$BV$2,2,FALSE)</f>
        <v>н.д.</v>
      </c>
      <c r="K121" s="31" t="str">
        <f>HLOOKUP(K$2,MISBP!$A$1:$BV$2,2,FALSE)</f>
        <v>н.д.</v>
      </c>
      <c r="L121" s="31" t="str">
        <f>HLOOKUP(L$2,MISBP!$A$1:$BV$2,2,FALSE)</f>
        <v>н.д.</v>
      </c>
      <c r="M121" s="31" t="str">
        <f>HLOOKUP(M$2,MISBP!$A$1:$BV$2,2,FALSE)</f>
        <v>н.д.</v>
      </c>
      <c r="N121" s="31" t="str">
        <f>HLOOKUP(N$2,MISBP!$A$1:$BV$2,2,FALSE)</f>
        <v>н.д.</v>
      </c>
      <c r="O121" s="31">
        <f>HLOOKUP(O$2,MISBP!$A$1:$BV$2,2,FALSE)</f>
        <v>0.12629000000000001</v>
      </c>
      <c r="P121" s="31">
        <f>HLOOKUP(P$2,MISBP!$A$1:$BV$2,2,FALSE)</f>
        <v>0.1521962</v>
      </c>
      <c r="Q121" s="31">
        <f>HLOOKUP(Q$2,MISBP!$A$1:$BV$2,2,FALSE)</f>
        <v>0.18696599999999999</v>
      </c>
      <c r="R121" s="31">
        <f>HLOOKUP(R$2,MISBP!$A$1:$BV$2,2,FALSE)</f>
        <v>0</v>
      </c>
      <c r="S121" s="31">
        <f>HLOOKUP(S$2,MISBP!$A$1:$BV$2,2,FALSE)</f>
        <v>0.754714</v>
      </c>
      <c r="T121" s="31">
        <f>HLOOKUP(T$2,MISBP!$A$1:$BV$2,2,FALSE)</f>
        <v>0.99387099999999995</v>
      </c>
      <c r="U121" s="34">
        <f>HLOOKUP(U$2,MISBP!$A$1:$BV$2,2,FALSE)</f>
        <v>0.90981100000000004</v>
      </c>
      <c r="V121" s="24">
        <v>0</v>
      </c>
      <c r="W121" s="4"/>
    </row>
    <row r="122" spans="1:23" s="27" customFormat="1" ht="16.5" customHeight="1" x14ac:dyDescent="0.25">
      <c r="A122" s="63" t="s">
        <v>401</v>
      </c>
      <c r="B122" s="2" t="s">
        <v>359</v>
      </c>
      <c r="C122" s="31" t="str">
        <f>HLOOKUP(C$2,RTSB!$A$1:$BV$2,2,FALSE)</f>
        <v>н.д.</v>
      </c>
      <c r="D122" s="31" t="str">
        <f>HLOOKUP(D$2,RTSB!$A$1:$BV$2,2,FALSE)</f>
        <v>н.д.</v>
      </c>
      <c r="E122" s="31" t="str">
        <f>HLOOKUP(E$2,RTSB!$A$1:$BV$2,2,FALSE)</f>
        <v>н.д.</v>
      </c>
      <c r="F122" s="31" t="str">
        <f>HLOOKUP(F$2,RTSB!$A$1:$BV$2,2,FALSE)</f>
        <v>н.д.</v>
      </c>
      <c r="G122" s="31" t="str">
        <f>HLOOKUP(G$2,RTSB!$A$1:$BV$2,2,FALSE)</f>
        <v>н.д.</v>
      </c>
      <c r="H122" s="31" t="str">
        <f>HLOOKUP(H$2,RTSB!$A$1:$BV$2,2,FALSE)</f>
        <v>н.д.</v>
      </c>
      <c r="I122" s="31" t="str">
        <f>HLOOKUP(I$2,RTSB!$A$1:$BV$2,2,FALSE)</f>
        <v>н.д.</v>
      </c>
      <c r="J122" s="31" t="str">
        <f>HLOOKUP(J$2,RTSB!$A$1:$BV$2,2,FALSE)</f>
        <v>н.д.</v>
      </c>
      <c r="K122" s="31" t="str">
        <f>HLOOKUP(K$2,RTSB!$A$1:$BV$2,2,FALSE)</f>
        <v>н.д.</v>
      </c>
      <c r="L122" s="31" t="str">
        <f>HLOOKUP(L$2,RTSB!$A$1:$BV$2,2,FALSE)</f>
        <v>н.д.</v>
      </c>
      <c r="M122" s="31" t="str">
        <f>HLOOKUP(M$2,RTSB!$A$1:$BV$2,2,FALSE)</f>
        <v>н.д.</v>
      </c>
      <c r="N122" s="31" t="str">
        <f>HLOOKUP(N$2,RTSB!$A$1:$BV$2,2,FALSE)</f>
        <v>н.д.</v>
      </c>
      <c r="O122" s="31">
        <f>HLOOKUP(O$2,RTSB!$A$1:$BV$2,2,FALSE)</f>
        <v>0.13961000000000001</v>
      </c>
      <c r="P122" s="31">
        <f>HLOOKUP(P$2,RTSB!$A$1:$BV$2,2,FALSE)</f>
        <v>2.2916300000000001E-2</v>
      </c>
      <c r="Q122" s="31">
        <f>HLOOKUP(Q$2,RTSB!$A$1:$BV$2,2,FALSE)</f>
        <v>1.1831507E-2</v>
      </c>
      <c r="R122" s="31">
        <f>HLOOKUP(R$2,RTSB!$A$1:$BV$2,2,FALSE)</f>
        <v>0</v>
      </c>
      <c r="S122" s="31">
        <f>HLOOKUP(S$2,RTSB!$A$1:$BV$2,2,FALSE)</f>
        <v>6.6237000000000004E-2</v>
      </c>
      <c r="T122" s="31">
        <f>HLOOKUP(T$2,RTSB!$A$1:$BV$2,2,FALSE)</f>
        <v>0</v>
      </c>
      <c r="U122" s="34">
        <f>HLOOKUP(U$2,RTSB!$A$1:$BV$2,2,FALSE)</f>
        <v>4.1727558999999997E-2</v>
      </c>
      <c r="V122" s="24">
        <v>0</v>
      </c>
      <c r="W122" s="4"/>
    </row>
    <row r="123" spans="1:23" s="27" customFormat="1" ht="16.5" customHeight="1" x14ac:dyDescent="0.25">
      <c r="A123" s="63" t="s">
        <v>402</v>
      </c>
      <c r="B123" s="2" t="s">
        <v>360</v>
      </c>
      <c r="C123" s="31" t="str">
        <f>HLOOKUP(C$2,RTSBP!$A$1:$BV$2,2,FALSE)</f>
        <v>н.д.</v>
      </c>
      <c r="D123" s="31" t="str">
        <f>HLOOKUP(D$2,RTSBP!$A$1:$BV$2,2,FALSE)</f>
        <v>н.д.</v>
      </c>
      <c r="E123" s="31" t="str">
        <f>HLOOKUP(E$2,RTSBP!$A$1:$BV$2,2,FALSE)</f>
        <v>н.д.</v>
      </c>
      <c r="F123" s="31" t="str">
        <f>HLOOKUP(F$2,RTSBP!$A$1:$BV$2,2,FALSE)</f>
        <v>н.д.</v>
      </c>
      <c r="G123" s="31" t="str">
        <f>HLOOKUP(G$2,RTSBP!$A$1:$BV$2,2,FALSE)</f>
        <v>н.д.</v>
      </c>
      <c r="H123" s="31" t="str">
        <f>HLOOKUP(H$2,RTSBP!$A$1:$BV$2,2,FALSE)</f>
        <v>н.д.</v>
      </c>
      <c r="I123" s="31" t="str">
        <f>HLOOKUP(I$2,RTSBP!$A$1:$BV$2,2,FALSE)</f>
        <v>н.д.</v>
      </c>
      <c r="J123" s="31" t="str">
        <f>HLOOKUP(J$2,RTSBP!$A$1:$BV$2,2,FALSE)</f>
        <v>н.д.</v>
      </c>
      <c r="K123" s="31" t="str">
        <f>HLOOKUP(K$2,RTSBP!$A$1:$BV$2,2,FALSE)</f>
        <v>н.д.</v>
      </c>
      <c r="L123" s="31" t="str">
        <f>HLOOKUP(L$2,RTSBP!$A$1:$BV$2,2,FALSE)</f>
        <v>н.д.</v>
      </c>
      <c r="M123" s="31" t="str">
        <f>HLOOKUP(M$2,RTSBP!$A$1:$BV$2,2,FALSE)</f>
        <v>н.д.</v>
      </c>
      <c r="N123" s="31" t="str">
        <f>HLOOKUP(N$2,RTSBP!$A$1:$BV$2,2,FALSE)</f>
        <v>н.д.</v>
      </c>
      <c r="O123" s="31">
        <f>HLOOKUP(O$2,RTSBP!$A$1:$BV$2,2,FALSE)</f>
        <v>0.13961000000000001</v>
      </c>
      <c r="P123" s="31">
        <f>HLOOKUP(P$2,RTSBP!$A$1:$BV$2,2,FALSE)</f>
        <v>2.2916300000000001E-2</v>
      </c>
      <c r="Q123" s="31">
        <f>HLOOKUP(Q$2,RTSBP!$A$1:$BV$2,2,FALSE)</f>
        <v>1.1831507E-2</v>
      </c>
      <c r="R123" s="31">
        <f>HLOOKUP(R$2,RTSBP!$A$1:$BV$2,2,FALSE)</f>
        <v>0</v>
      </c>
      <c r="S123" s="31">
        <f>HLOOKUP(S$2,RTSBP!$A$1:$BV$2,2,FALSE)</f>
        <v>6.6237000000000004E-2</v>
      </c>
      <c r="T123" s="31">
        <f>HLOOKUP(T$2,RTSBP!$A$1:$BV$2,2,FALSE)</f>
        <v>0</v>
      </c>
      <c r="U123" s="34">
        <f>HLOOKUP(U$2,RTSBP!$A$1:$BV$2,2,FALSE)</f>
        <v>4.1727558999999997E-2</v>
      </c>
      <c r="V123" s="24">
        <v>0</v>
      </c>
      <c r="W123" s="4"/>
    </row>
    <row r="124" spans="1:23" s="27" customFormat="1" ht="16.5" customHeight="1" x14ac:dyDescent="0.25">
      <c r="A124" s="63" t="s">
        <v>403</v>
      </c>
      <c r="B124" s="2" t="s">
        <v>361</v>
      </c>
      <c r="C124" s="31" t="str">
        <f>HLOOKUP(C$2,HIMCP!$A$1:$BV$2,2,FALSE)</f>
        <v>н.д.</v>
      </c>
      <c r="D124" s="31" t="str">
        <f>HLOOKUP(D$2,HIMCP!$A$1:$BV$2,2,FALSE)</f>
        <v>н.д.</v>
      </c>
      <c r="E124" s="31" t="str">
        <f>HLOOKUP(E$2,HIMCP!$A$1:$BV$2,2,FALSE)</f>
        <v>н.д.</v>
      </c>
      <c r="F124" s="31" t="str">
        <f>HLOOKUP(F$2,HIMCP!$A$1:$BV$2,2,FALSE)</f>
        <v>н.д.</v>
      </c>
      <c r="G124" s="31" t="str">
        <f>HLOOKUP(G$2,HIMCP!$A$1:$BV$2,2,FALSE)</f>
        <v>н.д.</v>
      </c>
      <c r="H124" s="31" t="str">
        <f>HLOOKUP(H$2,HIMCP!$A$1:$BV$2,2,FALSE)</f>
        <v>н.д.</v>
      </c>
      <c r="I124" s="31">
        <f>HLOOKUP(I$2,HIMCP!$A$1:$BV$2,2,FALSE)</f>
        <v>1.03E-2</v>
      </c>
      <c r="J124" s="31">
        <f>HLOOKUP(J$2,HIMCP!$A$1:$BV$2,2,FALSE)</f>
        <v>1.03E-2</v>
      </c>
      <c r="K124" s="31">
        <f>HLOOKUP(K$2,HIMCP!$A$1:$BV$2,2,FALSE)</f>
        <v>1.03E-2</v>
      </c>
      <c r="L124" s="31">
        <f>HLOOKUP(L$2,HIMCP!$A$1:$BV$2,2,FALSE)</f>
        <v>1.46E-2</v>
      </c>
      <c r="M124" s="31">
        <f>HLOOKUP(M$2,HIMCP!$A$1:$BV$2,2,FALSE)</f>
        <v>1.7899999999999999E-2</v>
      </c>
      <c r="N124" s="31">
        <f>HLOOKUP(N$2,HIMCP!$A$1:$BV$2,2,FALSE)</f>
        <v>6.8099999999999994E-2</v>
      </c>
      <c r="O124" s="31">
        <f>HLOOKUP(O$2,HIMCP!$A$1:$BV$2,2,FALSE)</f>
        <v>0.13883000000000001</v>
      </c>
      <c r="P124" s="31">
        <f>HLOOKUP(P$2,HIMCP!$A$1:$BV$2,2,FALSE)</f>
        <v>0.10255</v>
      </c>
      <c r="Q124" s="31">
        <f>HLOOKUP(Q$2,HIMCP!$A$1:$BV$2,2,FALSE)</f>
        <v>1.755E-2</v>
      </c>
      <c r="R124" s="31">
        <f>HLOOKUP(R$2,HIMCP!$A$1:$BV$2,2,FALSE)</f>
        <v>5.2999999999999998E-4</v>
      </c>
      <c r="S124" s="31">
        <f>HLOOKUP(S$2,HIMCP!$A$1:$BV$2,2,FALSE)</f>
        <v>0.58077000000000001</v>
      </c>
      <c r="T124" s="31">
        <f>HLOOKUP(T$2,HIMCP!$A$1:$BV$2,2,FALSE)</f>
        <v>0.48520000000000002</v>
      </c>
      <c r="U124" s="34">
        <f>HLOOKUP(U$2,HIMCP!$A$1:$BV$2,2,FALSE)</f>
        <v>0.46660000000000001</v>
      </c>
      <c r="V124" s="24">
        <v>0</v>
      </c>
      <c r="W124" s="4"/>
    </row>
    <row r="125" spans="1:23" s="27" customFormat="1" ht="16.5" customHeight="1" x14ac:dyDescent="0.25">
      <c r="A125" s="63" t="s">
        <v>423</v>
      </c>
      <c r="B125" s="2" t="s">
        <v>416</v>
      </c>
      <c r="C125" s="31" t="str">
        <f>HLOOKUP(C$2,WTCM!$A$1:$BV$2,2,FALSE)</f>
        <v>н.д.</v>
      </c>
      <c r="D125" s="31" t="str">
        <f>HLOOKUP(D$2,WTCM!$A$1:$BV$2,2,FALSE)</f>
        <v>н.д.</v>
      </c>
      <c r="E125" s="31" t="str">
        <f>HLOOKUP(E$2,WTCM!$A$1:$BV$2,2,FALSE)</f>
        <v>н.д.</v>
      </c>
      <c r="F125" s="31" t="str">
        <f>HLOOKUP(F$2,WTCM!$A$1:$BV$2,2,FALSE)</f>
        <v>н.д.</v>
      </c>
      <c r="G125" s="31" t="str">
        <f>HLOOKUP(G$2,WTCM!$A$1:$BV$2,2,FALSE)</f>
        <v>н.д.</v>
      </c>
      <c r="H125" s="31" t="str">
        <f>HLOOKUP(H$2,WTCM!$A$1:$BV$2,2,FALSE)</f>
        <v>н.д.</v>
      </c>
      <c r="I125" s="31" t="str">
        <f>HLOOKUP(I$2,WTCM!$A$1:$BV$2,2,FALSE)</f>
        <v>н.д.</v>
      </c>
      <c r="J125" s="31">
        <f>HLOOKUP(J$2,WTCM!$A$1:$BV$2,2,FALSE)</f>
        <v>5.9022999999999999E-2</v>
      </c>
      <c r="K125" s="31">
        <f>HLOOKUP(K$2,WTCM!$A$1:$BV$2,2,FALSE)</f>
        <v>9.4888E-2</v>
      </c>
      <c r="L125" s="31">
        <f>HLOOKUP(L$2,WTCM!$A$1:$BV$2,2,FALSE)</f>
        <v>0.10542899999999999</v>
      </c>
      <c r="M125" s="31">
        <f>HLOOKUP(M$2,WTCM!$A$1:$BV$2,2,FALSE)</f>
        <v>0.10602399999999999</v>
      </c>
      <c r="N125" s="31">
        <f>HLOOKUP(N$2,WTCM!$A$1:$BV$2,2,FALSE)</f>
        <v>0.115984</v>
      </c>
      <c r="O125" s="31">
        <f>HLOOKUP(O$2,WTCM!$A$1:$BV$2,2,FALSE)</f>
        <v>0.29879499999999998</v>
      </c>
      <c r="P125" s="31">
        <f>HLOOKUP(P$2,WTCM!$A$1:$BV$2,2,FALSE)</f>
        <v>0.27054479999999997</v>
      </c>
      <c r="Q125" s="31">
        <f>HLOOKUP(Q$2,WTCM!$A$1:$BV$2,2,FALSE)</f>
        <v>0.32657999999999998</v>
      </c>
      <c r="R125" s="31">
        <f>HLOOKUP(R$2,WTCM!$A$1:$BV$2,2,FALSE)</f>
        <v>0.32657999999999998</v>
      </c>
      <c r="S125" s="31">
        <f>HLOOKUP(S$2,WTCM!$A$1:$BV$2,2,FALSE)</f>
        <v>0.32657999999999998</v>
      </c>
      <c r="T125" s="31">
        <f>HLOOKUP(T$2,WTCM!$A$1:$BV$2,2,FALSE)</f>
        <v>0.32657999999999998</v>
      </c>
      <c r="U125" s="32">
        <f>HLOOKUP(U$2,WTCM!$A$1:$BV$2,2,FALSE)</f>
        <v>0.48192771084337299</v>
      </c>
      <c r="V125" s="24">
        <v>1</v>
      </c>
      <c r="W125" s="4"/>
    </row>
    <row r="126" spans="1:23" s="27" customFormat="1" ht="16.5" customHeight="1" x14ac:dyDescent="0.25">
      <c r="A126" s="63" t="s">
        <v>424</v>
      </c>
      <c r="B126" s="2" t="s">
        <v>417</v>
      </c>
      <c r="C126" s="31" t="str">
        <f>HLOOKUP(C$2,WTCMP!$A$1:$BV$2,2,FALSE)</f>
        <v>н.д.</v>
      </c>
      <c r="D126" s="31" t="str">
        <f>HLOOKUP(D$2,WTCMP!$A$1:$BV$2,2,FALSE)</f>
        <v>н.д.</v>
      </c>
      <c r="E126" s="31" t="str">
        <f>HLOOKUP(E$2,WTCMP!$A$1:$BV$2,2,FALSE)</f>
        <v>н.д.</v>
      </c>
      <c r="F126" s="31" t="str">
        <f>HLOOKUP(F$2,WTCMP!$A$1:$BV$2,2,FALSE)</f>
        <v>н.д.</v>
      </c>
      <c r="G126" s="31" t="str">
        <f>HLOOKUP(G$2,WTCMP!$A$1:$BV$2,2,FALSE)</f>
        <v>н.д.</v>
      </c>
      <c r="H126" s="31" t="str">
        <f>HLOOKUP(H$2,WTCMP!$A$1:$BV$2,2,FALSE)</f>
        <v>н.д.</v>
      </c>
      <c r="I126" s="31" t="str">
        <f>HLOOKUP(I$2,WTCMP!$A$1:$BV$2,2,FALSE)</f>
        <v>н.д.</v>
      </c>
      <c r="J126" s="31">
        <f>HLOOKUP(J$2,WTCMP!$A$1:$BV$2,2,FALSE)</f>
        <v>5.9022999999999999E-2</v>
      </c>
      <c r="K126" s="31">
        <f>HLOOKUP(K$2,WTCMP!$A$1:$BV$2,2,FALSE)</f>
        <v>9.4888E-2</v>
      </c>
      <c r="L126" s="31">
        <f>HLOOKUP(L$2,WTCMP!$A$1:$BV$2,2,FALSE)</f>
        <v>0.10542899999999999</v>
      </c>
      <c r="M126" s="31">
        <f>HLOOKUP(M$2,WTCMP!$A$1:$BV$2,2,FALSE)</f>
        <v>0.10602399999999999</v>
      </c>
      <c r="N126" s="31">
        <f>HLOOKUP(N$2,WTCMP!$A$1:$BV$2,2,FALSE)</f>
        <v>0.115984</v>
      </c>
      <c r="O126" s="31">
        <f>HLOOKUP(O$2,WTCMP!$A$1:$BV$2,2,FALSE)</f>
        <v>0.29879499999999998</v>
      </c>
      <c r="P126" s="31">
        <f>HLOOKUP(P$2,WTCMP!$A$1:$BV$2,2,FALSE)</f>
        <v>0.27054479999999997</v>
      </c>
      <c r="Q126" s="31">
        <f>HLOOKUP(Q$2,WTCMP!$A$1:$BV$2,2,FALSE)</f>
        <v>0.32657999999999998</v>
      </c>
      <c r="R126" s="31">
        <f>HLOOKUP(R$2,WTCMP!$A$1:$BV$2,2,FALSE)</f>
        <v>0.32657999999999998</v>
      </c>
      <c r="S126" s="31">
        <f>HLOOKUP(S$2,WTCMP!$A$1:$BV$2,2,FALSE)</f>
        <v>0.32657999999999998</v>
      </c>
      <c r="T126" s="31">
        <f>HLOOKUP(T$2,WTCMP!$A$1:$BV$2,2,FALSE)</f>
        <v>0.32657999999999998</v>
      </c>
      <c r="U126" s="32">
        <f>HLOOKUP(U$2,WTCMP!$A$1:$BV$2,2,FALSE)</f>
        <v>0.48192771084337299</v>
      </c>
      <c r="V126" s="24">
        <v>1</v>
      </c>
      <c r="W126" s="4"/>
    </row>
  </sheetData>
  <mergeCells count="2">
    <mergeCell ref="W58:W59"/>
    <mergeCell ref="W81:W82"/>
  </mergeCells>
  <hyperlinks>
    <hyperlink ref="A3" location="AVAZ!A1" display="AVAZ"/>
    <hyperlink ref="A4" location="AVAZP!A1" display="AVAZP"/>
    <hyperlink ref="A5" location="AKRN!A1" display="AKRN"/>
    <hyperlink ref="A6" location="ALRS!A1" display="ALRS"/>
    <hyperlink ref="A8" location="AFKS!A1" display="AFKS"/>
    <hyperlink ref="A9" location="AFLT!A1" display="AFLT"/>
    <hyperlink ref="A10" location="VZRZ!A1" display="VZRZ"/>
    <hyperlink ref="A11" location="VZRZP!A1" display="VZRZP"/>
    <hyperlink ref="A12" location="BSPB!A1" display="BSPB"/>
    <hyperlink ref="A1" r:id="rId1"/>
    <hyperlink ref="A13" location="BANE!A1" display="BANE"/>
    <hyperlink ref="A14" location="BANEP!A1" display="BANEP"/>
    <hyperlink ref="A15" location="VTBR!A1" display="VTBR"/>
    <hyperlink ref="A16" location="GAZP!A1" display="GAZP"/>
    <hyperlink ref="A7" location="ALNU!A1" display="ALNU"/>
    <hyperlink ref="A17" location="SIBN!A1" display="SIBN"/>
    <hyperlink ref="A18" location="GMKN!A1" display="GMKN"/>
    <hyperlink ref="A19" location="LSRG!A1" display="LSRG"/>
    <hyperlink ref="A20" location="GCHE!A1" display="GCHE"/>
    <hyperlink ref="A21" location="IRAO!A1" display="IRAO"/>
    <hyperlink ref="A22" location="IRGZ!A1" display="IRGZ"/>
    <hyperlink ref="A23" location="KZOS!A1" display="KZOS"/>
    <hyperlink ref="A24" location="KZOSP!A1" display="KZOSP"/>
    <hyperlink ref="A25" location="KMAZ!A1" display="KMAZ"/>
    <hyperlink ref="A26" location="TGKD!A1" display="TGKD"/>
    <hyperlink ref="A27" location="TGKDP!A1" display="TGKDP"/>
    <hyperlink ref="A28" location="MVID!A1" display="MVID"/>
    <hyperlink ref="A29" location="VSMO!A1" display="VSMO"/>
    <hyperlink ref="A30" location="IRKT!A1" display="IRKT"/>
    <hyperlink ref="A31" location="KUBE!A1" display="KUBE"/>
    <hyperlink ref="A32" location="KBTK!A1" display="KBTK"/>
    <hyperlink ref="A33" location="KAZT!A1" display="KAZT"/>
    <hyperlink ref="A34" location="KAZTP!A1" display="KAZTP"/>
    <hyperlink ref="A35" location="LSNG!A1" display="LSNG"/>
    <hyperlink ref="A36" location="LSNGP!A1" display="LSNGP"/>
    <hyperlink ref="A37" location="LKOH!A1" display="LKOH"/>
    <hyperlink ref="A38" location="MGNT!A1" display="MGNT"/>
    <hyperlink ref="A39" location="MAGN!A1" display="MAGN"/>
    <hyperlink ref="A40" location="MGTS!A1" display="MGTS"/>
    <hyperlink ref="A41" location="MGTSP!A1" display="MGTSP"/>
    <hyperlink ref="A42" location="MFON!A1" display="MFON"/>
    <hyperlink ref="A43" location="MTLR!A1" display="MTLR"/>
    <hyperlink ref="A44" location="MTLRP!A1" display="MTLRP"/>
    <hyperlink ref="A45" location="MOEX!A1" display="MOEX"/>
    <hyperlink ref="A46" location="MSTT!A1" display="MSTT"/>
    <hyperlink ref="A47" location="MSNG!A1" display="MSNG"/>
    <hyperlink ref="A48" location="MSRS!A1" display="MSRS"/>
    <hyperlink ref="A49" location="MRKV!A1" display="MRKV"/>
    <hyperlink ref="A50" location="MRKK!A1" display="MRKK"/>
    <hyperlink ref="A51" location="MRKZ!A1" display="MRKZ"/>
    <hyperlink ref="A52" location="MRKS!A1" display="MRKS"/>
    <hyperlink ref="A53" location="MRKU!A1" display="MRKU"/>
    <hyperlink ref="A54" location="MRKC!A1" display="MRKC"/>
    <hyperlink ref="A55" location="MRKP!A1" display="MRKP"/>
    <hyperlink ref="A56" location="MRKY!A1" display="MRKY"/>
    <hyperlink ref="A57" location="MTSS!A1" display="MTSS"/>
    <hyperlink ref="A58" location="NKNC!A1" display="NKNC"/>
    <hyperlink ref="A59" location="NKNCP!A1" display="NKNCP"/>
    <hyperlink ref="A60" location="NVTK!A1" display="NVTK"/>
    <hyperlink ref="A61" location="NLMK!A1" display="NLMK"/>
    <hyperlink ref="A62" location="NKHP!A1" display="NKHP"/>
    <hyperlink ref="A63" location="NMTP!A1" display="NMTP"/>
    <hyperlink ref="A64" location="UNAC!A1" display="UNAC"/>
    <hyperlink ref="A65" location="OGKB!A1" display="OGKB"/>
    <hyperlink ref="A66" location="PRTK!A1" display="PRTK"/>
    <hyperlink ref="A67" location="RASP!A1" display="RASP"/>
    <hyperlink ref="A68" location="ROSN!A1" display="ROSN"/>
    <hyperlink ref="A69" location="RSTI!A1" display="RSTI"/>
    <hyperlink ref="A70" location="RSTIP!A1" display="RSTIP"/>
    <hyperlink ref="A71" location="RTKM!A1" display="RTKM"/>
    <hyperlink ref="A72" location="RTKMP!A1" display="RTKMP"/>
    <hyperlink ref="A73" location="HYDR!A1" display="HYDR"/>
    <hyperlink ref="A74" location="KRKNP!A1" display="KRKNP"/>
    <hyperlink ref="A75" location="SBER!A1" display="SBER"/>
    <hyperlink ref="A76" location="SBERP!A1" display="SBERP"/>
    <hyperlink ref="A77" location="CHMF!A1" display="CHMF"/>
    <hyperlink ref="A78" location="SVAV!A1" display="SVAV"/>
    <hyperlink ref="A79" location="SNGS!A1" display="SNGS"/>
    <hyperlink ref="A80" location="SNGSP!A1" display="SNGSP"/>
    <hyperlink ref="A81" location="TATN!A1" display="TATN"/>
    <hyperlink ref="A82" location="TATNP!A1" display="TATNP"/>
    <hyperlink ref="A83" location="TTLK!A1" display="TTLK"/>
    <hyperlink ref="A84" location="TGKA!A1" display="TGKA"/>
    <hyperlink ref="A85" location="TORS!A1" display="TORS"/>
    <hyperlink ref="A86" location="TORSP!A1" display="TORSP"/>
    <hyperlink ref="A87" location="TRCN!A1" display="TRCN"/>
    <hyperlink ref="A88" location="TRNFP!A1" display="TRNFP"/>
    <hyperlink ref="A89" location="TRMK!A1" display="TRMK"/>
    <hyperlink ref="A90" location="URKA!A1" display="URKA"/>
    <hyperlink ref="A91" location="PHOR!A1" display="PHOR"/>
    <hyperlink ref="A92" location="FEES!A1" display="FEES"/>
    <hyperlink ref="A93" location="ENRU!A1" display="ENRU"/>
    <hyperlink ref="A94" location="UPRO!A1" display="UPRO"/>
    <hyperlink ref="A95" location="ENPL!A1" display="ENPL"/>
    <hyperlink ref="A96" location="TCS!A1" display="TCS"/>
    <hyperlink ref="A97" location="VEON!A1" display="VEON"/>
    <hyperlink ref="A98" location="FIVE!A1" display="FIVE"/>
    <hyperlink ref="A99" location="ABRD!A1" display="ABRD"/>
    <hyperlink ref="A100" location="BISV!A1" display="BISV"/>
    <hyperlink ref="A101" location="BISVP!A1" display="BISVP"/>
    <hyperlink ref="A102" location="GAZAP!A1" display="GAZAP"/>
    <hyperlink ref="A103" location="DSKY!A1" display="DSKY"/>
    <hyperlink ref="A104" location="KRSB!A1" display="KRSB"/>
    <hyperlink ref="A105" location="KRSBP!A1" display="KRSBP"/>
    <hyperlink ref="A106" location="LNZL!A1" display="LNZL"/>
    <hyperlink ref="A107" location="LNZLP!A1" display="LNZLP"/>
    <hyperlink ref="A108" location="PMSB!A1" display="PMSB"/>
    <hyperlink ref="A109" location="PMSBP!A1" display="PMSBP"/>
    <hyperlink ref="A110" location="PIKK!A1" display="PIKK"/>
    <hyperlink ref="A111" location="POLY!A1" display="POLY"/>
    <hyperlink ref="A112" location="PLZL!A1" display="PLZL"/>
    <hyperlink ref="A113" location="AGRO!A1" display="AGRO"/>
    <hyperlink ref="A114" location="RZSB!A1" display="RZSB"/>
    <hyperlink ref="A115" location="SELGP!A1" display="SELGP"/>
    <hyperlink ref="A116" location="STSBP!A1" display="STSBP"/>
    <hyperlink ref="A117" location="VRSBP!A1" display="VRSB"/>
    <hyperlink ref="A118" location="VRSBP!A1" display="VRSBP"/>
    <hyperlink ref="A119" location="KBSB!A1" display="KBSB"/>
    <hyperlink ref="A120" location="MISB!A1" display="MISB"/>
    <hyperlink ref="A121" location="MISBP!A1" display="MISBP"/>
    <hyperlink ref="A122" location="RTSB!A1" display="RTSB"/>
    <hyperlink ref="A123" location="RTSBP!A1" display="RTSBP"/>
    <hyperlink ref="A124" location="HIMCP!A1" display="HIMCP"/>
    <hyperlink ref="A125" location="WTCM!A1" display="WTCM"/>
    <hyperlink ref="A126" location="WTCMP!A1" display="WTCMP"/>
  </hyperlinks>
  <pageMargins left="0.7" right="0.7" top="0.75" bottom="0.75" header="0.3" footer="0.3"/>
  <pageSetup paperSize="9"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5" sqref="A3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f>
        <v>2</v>
      </c>
      <c r="F2" s="6">
        <f>C7</f>
        <v>2</v>
      </c>
      <c r="G2" s="6">
        <f>C8</f>
        <v>2</v>
      </c>
      <c r="H2" s="6">
        <f>C9</f>
        <v>2</v>
      </c>
      <c r="I2" s="6">
        <f>C10</f>
        <v>2</v>
      </c>
      <c r="J2" s="6">
        <f>C11</f>
        <v>2</v>
      </c>
      <c r="K2" s="6">
        <f>C12</f>
        <v>2</v>
      </c>
      <c r="L2" s="6">
        <f>C13</f>
        <v>2</v>
      </c>
      <c r="M2" s="6">
        <f>C14</f>
        <v>2</v>
      </c>
      <c r="N2" s="6">
        <f>C15</f>
        <v>2</v>
      </c>
      <c r="O2" s="6">
        <f>C16</f>
        <v>2</v>
      </c>
      <c r="P2" s="6">
        <f>C17</f>
        <v>2</v>
      </c>
      <c r="Q2" s="6">
        <v>0</v>
      </c>
      <c r="R2" s="6">
        <f>C18</f>
        <v>7.7</v>
      </c>
      <c r="S2" s="6">
        <f>C19</f>
        <v>2</v>
      </c>
    </row>
    <row r="3" spans="1:19" x14ac:dyDescent="0.25">
      <c r="A3" s="6" t="s">
        <v>206</v>
      </c>
      <c r="B3" s="6" t="s">
        <v>206</v>
      </c>
      <c r="C3" s="6" t="s">
        <v>206</v>
      </c>
      <c r="D3" s="6" t="s">
        <v>206</v>
      </c>
      <c r="E3" s="13">
        <f>E6</f>
        <v>6.9077470383034578E-2</v>
      </c>
      <c r="F3" s="13">
        <f>E7</f>
        <v>7.198258021558783E-2</v>
      </c>
      <c r="G3" s="13">
        <f>E8</f>
        <v>7.3975713773168264E-2</v>
      </c>
      <c r="H3" s="13">
        <f>E9</f>
        <v>7.7714871906462382E-2</v>
      </c>
      <c r="I3" s="13">
        <f>E10</f>
        <v>8.5581267972066277E-2</v>
      </c>
      <c r="J3" s="13">
        <f>E11</f>
        <v>6.0991415458274252E-2</v>
      </c>
      <c r="K3" s="13">
        <f>E12</f>
        <v>6.7382720375186986E-2</v>
      </c>
      <c r="L3" s="13">
        <f>E13</f>
        <v>7.3079382479218052E-2</v>
      </c>
      <c r="M3" s="13">
        <f>E14</f>
        <v>6.6249076653494138E-2</v>
      </c>
      <c r="N3" s="13">
        <f>E15</f>
        <v>6.4344060560629801E-2</v>
      </c>
      <c r="O3" s="13">
        <f>E16</f>
        <v>5.8488254096371102E-2</v>
      </c>
      <c r="P3" s="13">
        <f>E17</f>
        <v>3.5686564900479091E-2</v>
      </c>
      <c r="Q3" s="6">
        <f>0</f>
        <v>0</v>
      </c>
      <c r="R3" s="13">
        <f>E18</f>
        <v>0.12781652850308586</v>
      </c>
      <c r="S3" s="13">
        <f>E19</f>
        <v>3.1615354945589973E-2</v>
      </c>
    </row>
    <row r="5" spans="1:19" ht="60" x14ac:dyDescent="0.25">
      <c r="A5" s="9" t="s">
        <v>184</v>
      </c>
      <c r="B5" s="9" t="s">
        <v>185</v>
      </c>
      <c r="C5" s="9" t="s">
        <v>186</v>
      </c>
      <c r="D5" s="9" t="s">
        <v>187</v>
      </c>
      <c r="E5" s="9" t="s">
        <v>188</v>
      </c>
      <c r="F5" s="9" t="s">
        <v>189</v>
      </c>
    </row>
    <row r="6" spans="1:19" x14ac:dyDescent="0.25">
      <c r="A6" s="11">
        <f>B6</f>
        <v>38118</v>
      </c>
      <c r="B6" s="16">
        <v>38118</v>
      </c>
      <c r="C6" s="9">
        <v>2</v>
      </c>
      <c r="D6" s="9">
        <f>VLOOKUP(A6-3,доллар!$A$2:$B$5880,2,FALSE)</f>
        <v>28.952999999999999</v>
      </c>
      <c r="E6" s="12">
        <f>C6/D6</f>
        <v>6.9077470383034578E-2</v>
      </c>
      <c r="F6" s="9">
        <v>2003</v>
      </c>
    </row>
    <row r="7" spans="1:19" x14ac:dyDescent="0.25">
      <c r="A7" s="11">
        <f t="shared" ref="A7:A8" si="0">B7</f>
        <v>38478</v>
      </c>
      <c r="B7" s="16">
        <v>38478</v>
      </c>
      <c r="C7" s="9">
        <v>2</v>
      </c>
      <c r="D7" s="9">
        <f>VLOOKUP(A7,доллар!$A$2:$B$5880,2,FALSE)</f>
        <v>27.784500000000001</v>
      </c>
      <c r="E7" s="12">
        <f t="shared" ref="E7:E19" si="1">C7/D7</f>
        <v>7.198258021558783E-2</v>
      </c>
      <c r="F7" s="9">
        <v>2004</v>
      </c>
    </row>
    <row r="8" spans="1:19" x14ac:dyDescent="0.25">
      <c r="A8" s="11">
        <f t="shared" si="0"/>
        <v>38848</v>
      </c>
      <c r="B8" s="11">
        <v>38848</v>
      </c>
      <c r="C8" s="9">
        <v>2</v>
      </c>
      <c r="D8" s="9">
        <f>VLOOKUP(A8,доллар!$A$2:$B$5880,2,FALSE)</f>
        <v>27.035900000000002</v>
      </c>
      <c r="E8" s="12">
        <f t="shared" si="1"/>
        <v>7.3975713773168264E-2</v>
      </c>
      <c r="F8" s="9">
        <v>2005</v>
      </c>
    </row>
    <row r="9" spans="1:19" x14ac:dyDescent="0.25">
      <c r="A9" s="11">
        <f>B9</f>
        <v>39212</v>
      </c>
      <c r="B9" s="11">
        <v>39212</v>
      </c>
      <c r="C9" s="9">
        <v>2</v>
      </c>
      <c r="D9" s="9">
        <f>VLOOKUP(A9-2,доллар!$A$2:$B$5880,2,FALSE)</f>
        <v>25.735099999999999</v>
      </c>
      <c r="E9" s="12">
        <f t="shared" si="1"/>
        <v>7.7714871906462382E-2</v>
      </c>
      <c r="F9" s="9">
        <v>2006</v>
      </c>
    </row>
    <row r="10" spans="1:19" x14ac:dyDescent="0.25">
      <c r="A10" s="11">
        <f t="shared" ref="A10:A15" si="2">B10</f>
        <v>39580</v>
      </c>
      <c r="B10" s="11">
        <v>39580</v>
      </c>
      <c r="C10" s="9">
        <v>2</v>
      </c>
      <c r="D10" s="9">
        <f>VLOOKUP(A10-23,доллар!$A$2:$B$5880,2,FALSE)</f>
        <v>23.369599999999998</v>
      </c>
      <c r="E10" s="12">
        <f t="shared" si="1"/>
        <v>8.5581267972066277E-2</v>
      </c>
      <c r="F10" s="9">
        <v>2007</v>
      </c>
    </row>
    <row r="11" spans="1:19" x14ac:dyDescent="0.25">
      <c r="A11" s="11">
        <f t="shared" si="2"/>
        <v>39941</v>
      </c>
      <c r="B11" s="11">
        <v>39941</v>
      </c>
      <c r="C11" s="9">
        <v>2</v>
      </c>
      <c r="D11" s="9">
        <f>VLOOKUP(A11,доллар!$A$2:$B$5880,2,FALSE)</f>
        <v>32.791499999999999</v>
      </c>
      <c r="E11" s="12">
        <f t="shared" si="1"/>
        <v>6.0991415458274252E-2</v>
      </c>
      <c r="F11" s="9">
        <v>2008</v>
      </c>
    </row>
    <row r="12" spans="1:19" x14ac:dyDescent="0.25">
      <c r="A12" s="11">
        <f t="shared" si="2"/>
        <v>40304</v>
      </c>
      <c r="B12" s="11">
        <v>40304</v>
      </c>
      <c r="C12" s="9">
        <v>2</v>
      </c>
      <c r="D12" s="9">
        <f>VLOOKUP(A12,доллар!$A$2:$B$5880,2,FALSE)</f>
        <v>29.6812</v>
      </c>
      <c r="E12" s="12">
        <f t="shared" si="1"/>
        <v>6.7382720375186986E-2</v>
      </c>
      <c r="F12" s="9">
        <v>2009</v>
      </c>
    </row>
    <row r="13" spans="1:19" x14ac:dyDescent="0.25">
      <c r="A13" s="11">
        <f t="shared" si="2"/>
        <v>40668</v>
      </c>
      <c r="B13" s="11">
        <v>40668</v>
      </c>
      <c r="C13" s="9">
        <v>2</v>
      </c>
      <c r="D13" s="9">
        <f>VLOOKUP(A13,доллар!$A$2:$B$5880,2,FALSE)</f>
        <v>27.3675</v>
      </c>
      <c r="E13" s="12">
        <f t="shared" si="1"/>
        <v>7.3079382479218052E-2</v>
      </c>
      <c r="F13" s="9">
        <v>2010</v>
      </c>
    </row>
    <row r="14" spans="1:19" x14ac:dyDescent="0.25">
      <c r="A14" s="11">
        <f t="shared" si="2"/>
        <v>41040</v>
      </c>
      <c r="B14" s="11">
        <v>41040</v>
      </c>
      <c r="C14" s="9">
        <v>2</v>
      </c>
      <c r="D14" s="9">
        <f>VLOOKUP(A14,доллар!$A$2:$B$5880,2,FALSE)</f>
        <v>30.1891</v>
      </c>
      <c r="E14" s="12">
        <f t="shared" si="1"/>
        <v>6.6249076653494138E-2</v>
      </c>
      <c r="F14" s="9">
        <v>2011</v>
      </c>
    </row>
    <row r="15" spans="1:19" x14ac:dyDescent="0.25">
      <c r="A15" s="11">
        <f t="shared" si="2"/>
        <v>41407</v>
      </c>
      <c r="B15" s="11">
        <v>41407</v>
      </c>
      <c r="C15" s="9">
        <v>2</v>
      </c>
      <c r="D15" s="9">
        <f>VLOOKUP(A15-4,доллар!$A$2:$B$5880,2,FALSE)</f>
        <v>31.082899999999999</v>
      </c>
      <c r="E15" s="12">
        <f t="shared" si="1"/>
        <v>6.4344060560629801E-2</v>
      </c>
      <c r="F15" s="9">
        <v>2012</v>
      </c>
    </row>
    <row r="16" spans="1:19" x14ac:dyDescent="0.25">
      <c r="A16" s="11">
        <f>B16-4</f>
        <v>41824</v>
      </c>
      <c r="B16" s="11">
        <v>41828</v>
      </c>
      <c r="C16" s="9">
        <v>2</v>
      </c>
      <c r="D16" s="9">
        <f>VLOOKUP(A16,доллар!$A$2:$B$5880,2,FALSE)</f>
        <v>34.194899999999997</v>
      </c>
      <c r="E16" s="12">
        <f t="shared" si="1"/>
        <v>5.8488254096371102E-2</v>
      </c>
      <c r="F16" s="9">
        <v>2013</v>
      </c>
    </row>
    <row r="17" spans="1:6" x14ac:dyDescent="0.25">
      <c r="A17" s="11">
        <f>B17-2</f>
        <v>42164</v>
      </c>
      <c r="B17" s="11">
        <v>42166</v>
      </c>
      <c r="C17" s="9">
        <v>2</v>
      </c>
      <c r="D17" s="9">
        <f>VLOOKUP(A17,доллар!$A$2:$B$5880,2,FALSE)</f>
        <v>56.043500000000002</v>
      </c>
      <c r="E17" s="12">
        <f>C17/D17</f>
        <v>3.5686564900479091E-2</v>
      </c>
      <c r="F17" s="9">
        <v>2014</v>
      </c>
    </row>
    <row r="18" spans="1:6" x14ac:dyDescent="0.25">
      <c r="A18" s="11">
        <f>B18-4</f>
        <v>42923</v>
      </c>
      <c r="B18" s="11">
        <v>42927</v>
      </c>
      <c r="C18" s="9">
        <v>7.7</v>
      </c>
      <c r="D18" s="9">
        <f>VLOOKUP(A18,доллар!$A$2:$B$5880,2,FALSE)</f>
        <v>60.242600000000003</v>
      </c>
      <c r="E18" s="12">
        <f t="shared" si="1"/>
        <v>0.12781652850308586</v>
      </c>
      <c r="F18" s="9">
        <v>2016</v>
      </c>
    </row>
    <row r="19" spans="1:6" x14ac:dyDescent="0.25">
      <c r="A19" s="11">
        <f>B19-4</f>
        <v>43287</v>
      </c>
      <c r="B19" s="11">
        <v>43291</v>
      </c>
      <c r="C19" s="9">
        <v>2</v>
      </c>
      <c r="D19" s="9">
        <f>VLOOKUP(A19,доллар!$A$2:$B$5880,2,FALSE)</f>
        <v>63.260399999999997</v>
      </c>
      <c r="E19" s="12">
        <f t="shared" si="1"/>
        <v>3.1615354945589973E-2</v>
      </c>
      <c r="F19" s="9">
        <v>2017</v>
      </c>
    </row>
    <row r="36" spans="1:1" x14ac:dyDescent="0.25">
      <c r="A36" t="s">
        <v>220</v>
      </c>
    </row>
  </sheetData>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f>C6</f>
        <v>0.1</v>
      </c>
      <c r="C2" s="6">
        <f>C7</f>
        <v>0.18</v>
      </c>
      <c r="D2" s="6">
        <f>C8</f>
        <v>0.2</v>
      </c>
      <c r="E2" s="6">
        <f>C9</f>
        <v>0.2</v>
      </c>
      <c r="F2" s="6">
        <f>C10</f>
        <v>0.24</v>
      </c>
      <c r="G2" s="6">
        <f>C11</f>
        <v>0.27</v>
      </c>
      <c r="H2" s="6">
        <f>C12</f>
        <v>0.24299999999999999</v>
      </c>
      <c r="I2" s="6">
        <f>C13</f>
        <v>0.23300000000000001</v>
      </c>
      <c r="J2" s="6">
        <f>C14</f>
        <v>0.23499999999999999</v>
      </c>
      <c r="K2" s="6">
        <f>C15</f>
        <v>0.25600000000000001</v>
      </c>
      <c r="L2" s="6">
        <f>C16</f>
        <v>0.26200000000000001</v>
      </c>
      <c r="M2" s="6">
        <f>C17</f>
        <v>0.28399999999999997</v>
      </c>
      <c r="N2" s="6">
        <f>C18</f>
        <v>0.4</v>
      </c>
      <c r="O2" s="6">
        <f>C19</f>
        <v>0.34499999999999997</v>
      </c>
      <c r="P2" s="6">
        <f>C20</f>
        <v>0.32300000000000001</v>
      </c>
      <c r="Q2" s="6">
        <f>C21</f>
        <v>0.55000000000000004</v>
      </c>
      <c r="R2" s="6">
        <f>C22</f>
        <v>0.33700000000000002</v>
      </c>
      <c r="S2" s="6">
        <f>C23</f>
        <v>0.36499999999999999</v>
      </c>
    </row>
    <row r="3" spans="1:19" x14ac:dyDescent="0.25">
      <c r="A3" s="6" t="s">
        <v>206</v>
      </c>
      <c r="B3" s="13">
        <f>E6</f>
        <v>3.4662045060658577E-3</v>
      </c>
      <c r="C3" s="13">
        <f>E7</f>
        <v>5.7757284637524903E-3</v>
      </c>
      <c r="D3" s="13">
        <f>E8</f>
        <v>6.4123321972818122E-3</v>
      </c>
      <c r="E3" s="13">
        <f>E9</f>
        <v>7.0102630250687015E-3</v>
      </c>
      <c r="F3" s="13">
        <f>E10</f>
        <v>8.6240661753344515E-3</v>
      </c>
      <c r="G3" s="13">
        <f>E11</f>
        <v>9.7707139134966137E-3</v>
      </c>
      <c r="H3" s="13">
        <f>E12</f>
        <v>9.4326073201690883E-3</v>
      </c>
      <c r="I3" s="13">
        <f>E13</f>
        <v>9.927397913968232E-3</v>
      </c>
      <c r="J3" s="13">
        <f>E14</f>
        <v>7.0071651991376709E-3</v>
      </c>
      <c r="K3" s="13">
        <f>E15</f>
        <v>8.7680541427343321E-3</v>
      </c>
      <c r="L3" s="13">
        <f>E16</f>
        <v>9.3773040608737361E-3</v>
      </c>
      <c r="M3" s="13">
        <f>E17</f>
        <v>9.6231389052662958E-3</v>
      </c>
      <c r="N3" s="13">
        <f>E18</f>
        <v>1.2661553509307826E-2</v>
      </c>
      <c r="O3" s="13">
        <f>E19</f>
        <v>1.0057575978427227E-2</v>
      </c>
      <c r="P3" s="13">
        <f>E20</f>
        <v>6.003650516908733E-3</v>
      </c>
      <c r="Q3" s="13">
        <f>E21</f>
        <v>8.4046711634204255E-3</v>
      </c>
      <c r="R3" s="13">
        <f>E22</f>
        <v>5.5940480656545373E-3</v>
      </c>
      <c r="S3" s="13">
        <f>E23</f>
        <v>5.7698022775701701E-3</v>
      </c>
    </row>
    <row r="5" spans="1:19" ht="60" x14ac:dyDescent="0.25">
      <c r="A5" s="9" t="s">
        <v>184</v>
      </c>
      <c r="B5" s="9" t="s">
        <v>185</v>
      </c>
      <c r="C5" s="9" t="s">
        <v>186</v>
      </c>
      <c r="D5" s="9" t="s">
        <v>187</v>
      </c>
      <c r="E5" s="9" t="s">
        <v>188</v>
      </c>
      <c r="F5" s="9" t="s">
        <v>189</v>
      </c>
    </row>
    <row r="6" spans="1:19" x14ac:dyDescent="0.25">
      <c r="A6" s="11">
        <f>B6</f>
        <v>37006</v>
      </c>
      <c r="B6" s="16">
        <v>37006</v>
      </c>
      <c r="C6" s="9">
        <v>0.1</v>
      </c>
      <c r="D6" s="9">
        <f>VLOOKUP(A6,доллар!$A$2:$B$5880,2,FALSE)</f>
        <v>28.85</v>
      </c>
      <c r="E6" s="12">
        <f>C6/D6</f>
        <v>3.4662045060658577E-3</v>
      </c>
      <c r="F6" s="9">
        <v>2000</v>
      </c>
    </row>
    <row r="7" spans="1:19" x14ac:dyDescent="0.25">
      <c r="A7" s="11">
        <f t="shared" ref="A7:A19" si="0">B7</f>
        <v>37365</v>
      </c>
      <c r="B7" s="16">
        <v>37365</v>
      </c>
      <c r="C7" s="9">
        <v>0.18</v>
      </c>
      <c r="D7" s="9">
        <f>VLOOKUP(A7,доллар!$A$2:$B$5880,2,FALSE)</f>
        <v>31.164899999999999</v>
      </c>
      <c r="E7" s="12">
        <f t="shared" ref="E7:E12" si="1">C7/D7</f>
        <v>5.7757284637524903E-3</v>
      </c>
      <c r="F7" s="9">
        <v>2001</v>
      </c>
    </row>
    <row r="8" spans="1:19" x14ac:dyDescent="0.25">
      <c r="A8" s="11">
        <f t="shared" si="0"/>
        <v>37730</v>
      </c>
      <c r="B8" s="11">
        <v>37730</v>
      </c>
      <c r="C8" s="10">
        <v>0.2</v>
      </c>
      <c r="D8" s="9">
        <f>VLOOKUP(A8,доллар!$A$2:$B$5880,2,FALSE)</f>
        <v>31.189900000000002</v>
      </c>
      <c r="E8" s="12">
        <f t="shared" si="1"/>
        <v>6.4123321972818122E-3</v>
      </c>
      <c r="F8" s="9">
        <v>2002</v>
      </c>
    </row>
    <row r="9" spans="1:19" x14ac:dyDescent="0.25">
      <c r="A9" s="11">
        <f t="shared" si="0"/>
        <v>38085</v>
      </c>
      <c r="B9" s="11">
        <v>38085</v>
      </c>
      <c r="C9" s="10">
        <v>0.2</v>
      </c>
      <c r="D9" s="9">
        <f>VLOOKUP(A9,доллар!$A$2:$B$5880,2,FALSE)</f>
        <v>28.529599999999999</v>
      </c>
      <c r="E9" s="12">
        <f t="shared" si="1"/>
        <v>7.0102630250687015E-3</v>
      </c>
      <c r="F9" s="9">
        <v>2003</v>
      </c>
    </row>
    <row r="10" spans="1:19" x14ac:dyDescent="0.25">
      <c r="A10" s="11">
        <f t="shared" si="0"/>
        <v>38457</v>
      </c>
      <c r="B10" s="11">
        <v>38457</v>
      </c>
      <c r="C10" s="10">
        <v>0.24</v>
      </c>
      <c r="D10" s="9">
        <f>VLOOKUP(A10,доллар!$A$2:$B$5880,2,FALSE)</f>
        <v>27.8291</v>
      </c>
      <c r="E10" s="12">
        <f t="shared" si="1"/>
        <v>8.6240661753344515E-3</v>
      </c>
      <c r="F10" s="9">
        <v>2004</v>
      </c>
    </row>
    <row r="11" spans="1:19" x14ac:dyDescent="0.25">
      <c r="A11" s="11">
        <f t="shared" si="0"/>
        <v>38825</v>
      </c>
      <c r="B11" s="11">
        <v>38825</v>
      </c>
      <c r="C11" s="10">
        <v>0.27</v>
      </c>
      <c r="D11" s="9">
        <f>VLOOKUP(A11,доллар!$A$2:$B$5880,2,FALSE)</f>
        <v>27.633600000000001</v>
      </c>
      <c r="E11" s="12">
        <f t="shared" si="1"/>
        <v>9.7707139134966137E-3</v>
      </c>
      <c r="F11" s="9">
        <v>2005</v>
      </c>
    </row>
    <row r="12" spans="1:19" x14ac:dyDescent="0.25">
      <c r="A12" s="11">
        <f t="shared" si="0"/>
        <v>39196</v>
      </c>
      <c r="B12" s="11">
        <v>39196</v>
      </c>
      <c r="C12" s="10">
        <v>0.24299999999999999</v>
      </c>
      <c r="D12" s="9">
        <f>VLOOKUP(A12,доллар!$A$2:$B$5880,2,FALSE)</f>
        <v>25.761700000000001</v>
      </c>
      <c r="E12" s="12">
        <f t="shared" si="1"/>
        <v>9.4326073201690883E-3</v>
      </c>
      <c r="F12" s="9">
        <v>2006</v>
      </c>
    </row>
    <row r="13" spans="1:19" x14ac:dyDescent="0.25">
      <c r="A13" s="11">
        <f t="shared" si="0"/>
        <v>39560</v>
      </c>
      <c r="B13" s="11">
        <v>39560</v>
      </c>
      <c r="C13" s="10">
        <v>0.23300000000000001</v>
      </c>
      <c r="D13" s="9">
        <f>VLOOKUP(A13,доллар!$A$2:$B$5880,2,FALSE)</f>
        <v>23.470400000000001</v>
      </c>
      <c r="E13" s="12">
        <f t="shared" ref="E13:E19" si="2">C13/D13</f>
        <v>9.927397913968232E-3</v>
      </c>
      <c r="F13" s="9">
        <v>2007</v>
      </c>
    </row>
    <row r="14" spans="1:19" x14ac:dyDescent="0.25">
      <c r="A14" s="11">
        <f t="shared" si="0"/>
        <v>39924</v>
      </c>
      <c r="B14" s="11">
        <v>39924</v>
      </c>
      <c r="C14" s="10">
        <v>0.23499999999999999</v>
      </c>
      <c r="D14" s="9">
        <f>VLOOKUP(A14,доллар!$A$2:$B$5880,2,FALSE)</f>
        <v>33.537100000000002</v>
      </c>
      <c r="E14" s="12">
        <f t="shared" si="2"/>
        <v>7.0071651991376709E-3</v>
      </c>
      <c r="F14" s="9">
        <v>2008</v>
      </c>
    </row>
    <row r="15" spans="1:19" x14ac:dyDescent="0.25">
      <c r="A15" s="11">
        <f t="shared" si="0"/>
        <v>40288</v>
      </c>
      <c r="B15" s="11">
        <v>40288</v>
      </c>
      <c r="C15" s="10">
        <v>0.25600000000000001</v>
      </c>
      <c r="D15" s="9">
        <f>VLOOKUP(A15,доллар!$A$2:$B$5880,2,FALSE)</f>
        <v>29.196899999999999</v>
      </c>
      <c r="E15" s="12">
        <f t="shared" si="2"/>
        <v>8.7680541427343321E-3</v>
      </c>
      <c r="F15" s="9">
        <v>2009</v>
      </c>
    </row>
    <row r="16" spans="1:19" x14ac:dyDescent="0.25">
      <c r="A16" s="11">
        <f t="shared" si="0"/>
        <v>40655</v>
      </c>
      <c r="B16" s="11">
        <v>40655</v>
      </c>
      <c r="C16" s="10">
        <v>0.26200000000000001</v>
      </c>
      <c r="D16" s="9">
        <f>VLOOKUP(A16,доллар!$A$2:$B$5880,2,FALSE)</f>
        <v>27.939800000000002</v>
      </c>
      <c r="E16" s="12">
        <f t="shared" si="2"/>
        <v>9.3773040608737361E-3</v>
      </c>
      <c r="F16" s="9">
        <v>2010</v>
      </c>
    </row>
    <row r="17" spans="1:6" x14ac:dyDescent="0.25">
      <c r="A17" s="11">
        <f t="shared" si="0"/>
        <v>41019</v>
      </c>
      <c r="B17" s="11">
        <v>41019</v>
      </c>
      <c r="C17" s="10">
        <v>0.28399999999999997</v>
      </c>
      <c r="D17" s="9">
        <f>VLOOKUP(A17,доллар!$A$2:$B$5880,2,FALSE)</f>
        <v>29.5122</v>
      </c>
      <c r="E17" s="12">
        <f t="shared" si="2"/>
        <v>9.6231389052662958E-3</v>
      </c>
      <c r="F17" s="9">
        <v>2011</v>
      </c>
    </row>
    <row r="18" spans="1:6" x14ac:dyDescent="0.25">
      <c r="A18" s="11">
        <f t="shared" si="0"/>
        <v>41389</v>
      </c>
      <c r="B18" s="11">
        <v>41389</v>
      </c>
      <c r="C18" s="10">
        <v>0.4</v>
      </c>
      <c r="D18" s="9">
        <f>VLOOKUP(A18,доллар!$A$2:$B$5880,2,FALSE)</f>
        <v>31.591699999999999</v>
      </c>
      <c r="E18" s="12">
        <f t="shared" si="2"/>
        <v>1.2661553509307826E-2</v>
      </c>
      <c r="F18" s="9">
        <v>2012</v>
      </c>
    </row>
    <row r="19" spans="1:6" x14ac:dyDescent="0.25">
      <c r="A19" s="11">
        <f t="shared" si="0"/>
        <v>41810</v>
      </c>
      <c r="B19" s="11">
        <v>41810</v>
      </c>
      <c r="C19" s="10">
        <v>0.34499999999999997</v>
      </c>
      <c r="D19" s="9">
        <f>VLOOKUP(A19,доллар!$A$2:$B$5880,2,FALSE)</f>
        <v>34.302500000000002</v>
      </c>
      <c r="E19" s="12">
        <f t="shared" si="2"/>
        <v>1.0057575978427227E-2</v>
      </c>
      <c r="F19" s="9">
        <v>2013</v>
      </c>
    </row>
    <row r="20" spans="1:6" x14ac:dyDescent="0.25">
      <c r="A20" s="11">
        <f>B20-2</f>
        <v>42175</v>
      </c>
      <c r="B20" s="11">
        <v>42177</v>
      </c>
      <c r="C20" s="10">
        <v>0.32300000000000001</v>
      </c>
      <c r="D20" s="9">
        <f>VLOOKUP(A20,доллар!$A$2:$B$5880,2,FALSE)</f>
        <v>53.800600000000003</v>
      </c>
      <c r="E20" s="12">
        <f t="shared" ref="E20:E23" si="3">C20/D20</f>
        <v>6.003650516908733E-3</v>
      </c>
      <c r="F20" s="9">
        <v>2014</v>
      </c>
    </row>
    <row r="21" spans="1:6" x14ac:dyDescent="0.25">
      <c r="A21" s="11">
        <f>B21-2</f>
        <v>42541</v>
      </c>
      <c r="B21" s="11">
        <v>42543</v>
      </c>
      <c r="C21" s="10">
        <v>0.55000000000000004</v>
      </c>
      <c r="D21" s="9">
        <f>VLOOKUP(A21-2,доллар!$A$2:$B$5880,2,FALSE)</f>
        <v>65.439800000000005</v>
      </c>
      <c r="E21" s="12">
        <f t="shared" si="3"/>
        <v>8.4046711634204255E-3</v>
      </c>
      <c r="F21" s="9">
        <v>2015</v>
      </c>
    </row>
    <row r="22" spans="1:6" x14ac:dyDescent="0.25">
      <c r="A22" s="11">
        <f>B22-4</f>
        <v>42923</v>
      </c>
      <c r="B22" s="11">
        <v>42927</v>
      </c>
      <c r="C22" s="10">
        <v>0.33700000000000002</v>
      </c>
      <c r="D22" s="9">
        <f>VLOOKUP(A22,доллар!$A$2:$B$5880,2,FALSE)</f>
        <v>60.242600000000003</v>
      </c>
      <c r="E22" s="12">
        <f t="shared" si="3"/>
        <v>5.5940480656545373E-3</v>
      </c>
      <c r="F22" s="9">
        <v>2016</v>
      </c>
    </row>
    <row r="23" spans="1:6" x14ac:dyDescent="0.25">
      <c r="A23" s="11">
        <f>B23-4</f>
        <v>43287</v>
      </c>
      <c r="B23" s="11">
        <v>43291</v>
      </c>
      <c r="C23" s="10">
        <v>0.36499999999999999</v>
      </c>
      <c r="D23" s="9">
        <f>VLOOKUP(A23,доллар!$A$2:$B$5880,2,FALSE)</f>
        <v>63.260399999999997</v>
      </c>
      <c r="E23" s="12">
        <f t="shared" si="3"/>
        <v>5.7698022775701701E-3</v>
      </c>
      <c r="F23" s="9">
        <v>2017</v>
      </c>
    </row>
    <row r="31" spans="1:6" x14ac:dyDescent="0.25">
      <c r="A31" t="s">
        <v>220</v>
      </c>
    </row>
  </sheetData>
  <pageMargins left="0.7" right="0.7" top="0.75" bottom="0.75" header="0.3" footer="0.3"/>
  <ignoredErrors>
    <ignoredError sqref="D21" formula="1"/>
  </ignoredError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v>0</v>
      </c>
      <c r="K2" s="6">
        <v>0</v>
      </c>
      <c r="L2" s="6">
        <v>0</v>
      </c>
      <c r="M2" s="6">
        <v>0</v>
      </c>
      <c r="N2" s="6">
        <f>C6</f>
        <v>13.72</v>
      </c>
      <c r="O2" s="6">
        <f>C7</f>
        <v>7.85</v>
      </c>
      <c r="P2" s="6">
        <f>C8</f>
        <v>1.2</v>
      </c>
      <c r="Q2" s="6">
        <f>C9</f>
        <v>1.34</v>
      </c>
      <c r="R2" s="6">
        <f>C10</f>
        <v>1.58</v>
      </c>
      <c r="S2" s="6">
        <f>C11</f>
        <v>4.3899999999999997</v>
      </c>
    </row>
    <row r="3" spans="1:19" x14ac:dyDescent="0.25">
      <c r="A3" s="6" t="s">
        <v>206</v>
      </c>
      <c r="B3" s="6" t="s">
        <v>206</v>
      </c>
      <c r="C3" s="6" t="s">
        <v>206</v>
      </c>
      <c r="D3" s="6" t="s">
        <v>206</v>
      </c>
      <c r="E3" s="6" t="s">
        <v>206</v>
      </c>
      <c r="F3" s="6" t="s">
        <v>206</v>
      </c>
      <c r="G3" s="6" t="s">
        <v>206</v>
      </c>
      <c r="H3" s="6" t="s">
        <v>206</v>
      </c>
      <c r="I3" s="6" t="s">
        <v>206</v>
      </c>
      <c r="J3" s="6">
        <v>0</v>
      </c>
      <c r="K3" s="6">
        <v>0</v>
      </c>
      <c r="L3" s="6">
        <v>0</v>
      </c>
      <c r="M3" s="6">
        <v>0</v>
      </c>
      <c r="N3" s="13">
        <f>E6</f>
        <v>0.4393493019085436</v>
      </c>
      <c r="O3" s="13">
        <f>E7</f>
        <v>0.22802665442778378</v>
      </c>
      <c r="P3" s="13">
        <f>E8</f>
        <v>2.1631131524490047E-2</v>
      </c>
      <c r="Q3" s="13">
        <f>E9</f>
        <v>2.0932103442081341E-2</v>
      </c>
      <c r="R3" s="13">
        <f>E10</f>
        <v>2.6519544736625676E-2</v>
      </c>
      <c r="S3" s="13">
        <f>E11</f>
        <v>6.9432692201237767E-2</v>
      </c>
    </row>
    <row r="5" spans="1:19" ht="60" x14ac:dyDescent="0.25">
      <c r="A5" s="9" t="s">
        <v>184</v>
      </c>
      <c r="B5" s="9" t="s">
        <v>185</v>
      </c>
      <c r="C5" s="9" t="s">
        <v>186</v>
      </c>
      <c r="D5" s="9" t="s">
        <v>187</v>
      </c>
      <c r="E5" s="9" t="s">
        <v>188</v>
      </c>
      <c r="F5" s="9" t="s">
        <v>189</v>
      </c>
    </row>
    <row r="6" spans="1:19" x14ac:dyDescent="0.25">
      <c r="A6" s="11">
        <f>B6</f>
        <v>41417</v>
      </c>
      <c r="B6" s="16">
        <v>41417</v>
      </c>
      <c r="C6" s="9">
        <v>13.72</v>
      </c>
      <c r="D6" s="9">
        <f>VLOOKUP(A6,доллар!$A$2:$B$5880,2,FALSE)</f>
        <v>31.228000000000002</v>
      </c>
      <c r="E6" s="12">
        <f>C6/D6</f>
        <v>0.4393493019085436</v>
      </c>
      <c r="F6" s="9">
        <v>2012</v>
      </c>
    </row>
    <row r="7" spans="1:19" x14ac:dyDescent="0.25">
      <c r="A7" s="11">
        <f>B7-2</f>
        <v>41829</v>
      </c>
      <c r="B7" s="16">
        <v>41831</v>
      </c>
      <c r="C7" s="9">
        <v>7.85</v>
      </c>
      <c r="D7" s="9">
        <f>VLOOKUP(A7,доллар!$A$2:$B$5880,2,FALSE)</f>
        <v>34.425800000000002</v>
      </c>
      <c r="E7" s="12">
        <f t="shared" ref="E7:E11" si="0">C7/D7</f>
        <v>0.22802665442778378</v>
      </c>
      <c r="F7" s="9">
        <v>2013</v>
      </c>
    </row>
    <row r="8" spans="1:19" x14ac:dyDescent="0.25">
      <c r="A8" s="11">
        <f>B8-4</f>
        <v>42187</v>
      </c>
      <c r="B8" s="11">
        <v>42191</v>
      </c>
      <c r="C8" s="10">
        <v>1.2</v>
      </c>
      <c r="D8" s="9">
        <f>VLOOKUP(A8,доллар!$A$2:$B$5880,2,FALSE)</f>
        <v>55.4756</v>
      </c>
      <c r="E8" s="12">
        <f t="shared" si="0"/>
        <v>2.1631131524490047E-2</v>
      </c>
      <c r="F8" s="9">
        <v>2014</v>
      </c>
    </row>
    <row r="9" spans="1:19" x14ac:dyDescent="0.25">
      <c r="A9" s="11">
        <f>B9-4</f>
        <v>42553</v>
      </c>
      <c r="B9" s="11">
        <v>42557</v>
      </c>
      <c r="C9" s="10">
        <v>1.34</v>
      </c>
      <c r="D9" s="9">
        <f>VLOOKUP(A9,доллар!$A$2:$B$5880,2,FALSE)</f>
        <v>64.016499999999994</v>
      </c>
      <c r="E9" s="12">
        <f t="shared" si="0"/>
        <v>2.0932103442081341E-2</v>
      </c>
      <c r="F9" s="9">
        <v>2015</v>
      </c>
    </row>
    <row r="10" spans="1:19" x14ac:dyDescent="0.25">
      <c r="A10" s="11">
        <f>B10-4</f>
        <v>42922</v>
      </c>
      <c r="B10" s="11">
        <v>42926</v>
      </c>
      <c r="C10" s="10">
        <v>1.58</v>
      </c>
      <c r="D10" s="9">
        <f>VLOOKUP(A10,доллар!$A$2:$B$5880,2,FALSE)</f>
        <v>59.578699999999998</v>
      </c>
      <c r="E10" s="12">
        <f t="shared" si="0"/>
        <v>2.6519544736625676E-2</v>
      </c>
      <c r="F10" s="9">
        <v>2016</v>
      </c>
    </row>
    <row r="11" spans="1:19" x14ac:dyDescent="0.25">
      <c r="A11" s="11">
        <f>B11-4</f>
        <v>43286</v>
      </c>
      <c r="B11" s="11">
        <v>43290</v>
      </c>
      <c r="C11" s="10">
        <v>4.3899999999999997</v>
      </c>
      <c r="D11" s="9">
        <f>VLOOKUP(A11,доллар!$A$2:$B$5880,2,FALSE)</f>
        <v>63.226700000000001</v>
      </c>
      <c r="E11" s="12">
        <f t="shared" si="0"/>
        <v>6.9432692201237767E-2</v>
      </c>
      <c r="F11" s="9">
        <v>2017</v>
      </c>
    </row>
    <row r="20" spans="1:1" x14ac:dyDescent="0.25">
      <c r="A20" t="s">
        <v>220</v>
      </c>
    </row>
  </sheetData>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election activeCell="C14" sqref="C14:C1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t="s">
        <v>206</v>
      </c>
      <c r="N2" s="6" t="s">
        <v>206</v>
      </c>
      <c r="O2" s="6">
        <f>C6+C7</f>
        <v>3.3540000000000001</v>
      </c>
      <c r="P2" s="6">
        <f>C8+C9</f>
        <v>2.101</v>
      </c>
      <c r="Q2" s="6">
        <f>C10+C11+C12</f>
        <v>7.9115000000000002</v>
      </c>
      <c r="R2" s="6">
        <f>C13+C14</f>
        <v>6.45</v>
      </c>
      <c r="S2" s="6">
        <f>C15+C16</f>
        <v>8.27</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t="s">
        <v>206</v>
      </c>
      <c r="N3" s="6" t="s">
        <v>206</v>
      </c>
      <c r="O3" s="13">
        <f>E6+E7</f>
        <v>8.2448655369421281E-2</v>
      </c>
      <c r="P3" s="13">
        <f>E8+E9</f>
        <v>3.3887359692782185E-2</v>
      </c>
      <c r="Q3" s="13">
        <f>E10+E11+E12</f>
        <v>0.11835225591657214</v>
      </c>
      <c r="R3" s="13">
        <f>E13+E14</f>
        <v>0.10788268010313959</v>
      </c>
      <c r="S3" s="13">
        <f>E15+E16</f>
        <v>0.12773367575527755</v>
      </c>
    </row>
    <row r="5" spans="1:19" ht="60" x14ac:dyDescent="0.25">
      <c r="A5" s="9" t="s">
        <v>184</v>
      </c>
      <c r="B5" s="9" t="s">
        <v>185</v>
      </c>
      <c r="C5" s="9" t="s">
        <v>186</v>
      </c>
      <c r="D5" s="9" t="s">
        <v>187</v>
      </c>
      <c r="E5" s="9" t="s">
        <v>188</v>
      </c>
      <c r="F5" s="9" t="s">
        <v>189</v>
      </c>
    </row>
    <row r="6" spans="1:19" x14ac:dyDescent="0.25">
      <c r="A6" s="11">
        <f t="shared" ref="A6:A12" si="0">B6-2</f>
        <v>41837</v>
      </c>
      <c r="B6" s="16">
        <v>41839</v>
      </c>
      <c r="C6" s="9">
        <v>1.1499999999999999</v>
      </c>
      <c r="D6" s="9">
        <f>VLOOKUP(A6,доллар!$A$2:$B$5880,2,FALSE)</f>
        <v>34.385300000000001</v>
      </c>
      <c r="E6" s="12">
        <f>C6/D6</f>
        <v>3.3444524258912964E-2</v>
      </c>
      <c r="F6" s="9">
        <v>2013</v>
      </c>
    </row>
    <row r="7" spans="1:19" ht="90" x14ac:dyDescent="0.25">
      <c r="A7" s="11">
        <f t="shared" si="0"/>
        <v>41969</v>
      </c>
      <c r="B7" s="16">
        <v>41971</v>
      </c>
      <c r="C7" s="9">
        <f>0.2782+0.3819+1.5439</f>
        <v>2.2040000000000002</v>
      </c>
      <c r="D7" s="9">
        <f>VLOOKUP(A7,доллар!$A$2:$B$5880,2,FALSE)</f>
        <v>44.9758</v>
      </c>
      <c r="E7" s="12">
        <f t="shared" ref="E7:E13" si="1">C7/D7</f>
        <v>4.9004131110508324E-2</v>
      </c>
      <c r="F7" s="9" t="s">
        <v>406</v>
      </c>
    </row>
    <row r="8" spans="1:19" x14ac:dyDescent="0.25">
      <c r="A8" s="11">
        <f t="shared" si="0"/>
        <v>42202</v>
      </c>
      <c r="B8" s="11">
        <v>42204</v>
      </c>
      <c r="C8" s="10">
        <v>1.1354</v>
      </c>
      <c r="D8" s="9">
        <f>VLOOKUP(A8,доллар!$A$2:$B$5880,2,FALSE)</f>
        <v>56.950400000000002</v>
      </c>
      <c r="E8" s="12">
        <f t="shared" si="1"/>
        <v>1.9936646625835813E-2</v>
      </c>
      <c r="F8" s="9">
        <v>2014</v>
      </c>
    </row>
    <row r="9" spans="1:19" x14ac:dyDescent="0.25">
      <c r="A9" s="11">
        <f t="shared" si="0"/>
        <v>42351</v>
      </c>
      <c r="B9" s="11">
        <v>42353</v>
      </c>
      <c r="C9" s="10">
        <f>0.9656</f>
        <v>0.96560000000000001</v>
      </c>
      <c r="D9" s="9">
        <f>VLOOKUP(A9-2,доллар!$A$2:$B$5880,2,FALSE)</f>
        <v>69.215100000000007</v>
      </c>
      <c r="E9" s="12">
        <f t="shared" si="1"/>
        <v>1.3950713066946374E-2</v>
      </c>
      <c r="F9" s="9">
        <v>2014</v>
      </c>
    </row>
    <row r="10" spans="1:19" x14ac:dyDescent="0.25">
      <c r="A10" s="11">
        <f t="shared" si="0"/>
        <v>42394</v>
      </c>
      <c r="B10" s="11">
        <v>42396</v>
      </c>
      <c r="C10" s="10">
        <v>1.9215</v>
      </c>
      <c r="D10" s="9">
        <f>VLOOKUP(A10-2,доллар!$A$2:$B$5880,2,FALSE)</f>
        <v>80.571399999999997</v>
      </c>
      <c r="E10" s="12">
        <f t="shared" ref="E10" si="2">C10/D10</f>
        <v>2.3848412712203091E-2</v>
      </c>
      <c r="F10" s="9" t="s">
        <v>214</v>
      </c>
    </row>
    <row r="11" spans="1:19" x14ac:dyDescent="0.25">
      <c r="A11" s="11">
        <f t="shared" si="0"/>
        <v>42566</v>
      </c>
      <c r="B11" s="11">
        <v>42568</v>
      </c>
      <c r="C11" s="10">
        <v>1.77</v>
      </c>
      <c r="D11" s="9">
        <f>VLOOKUP(A11,доллар!$A$2:$B$5880,2,FALSE)</f>
        <v>63.577300000000001</v>
      </c>
      <c r="E11" s="12">
        <f t="shared" si="1"/>
        <v>2.7840125327750629E-2</v>
      </c>
      <c r="F11" s="9">
        <v>2015</v>
      </c>
    </row>
    <row r="12" spans="1:19" x14ac:dyDescent="0.25">
      <c r="A12" s="11">
        <f t="shared" si="0"/>
        <v>42714</v>
      </c>
      <c r="B12" s="11">
        <v>42716</v>
      </c>
      <c r="C12" s="10">
        <v>4.22</v>
      </c>
      <c r="D12" s="9">
        <f>VLOOKUP(A12,доллар!$A$2:$B$5880,2,FALSE)</f>
        <v>63.302799999999998</v>
      </c>
      <c r="E12" s="12">
        <f t="shared" si="1"/>
        <v>6.6663717876618414E-2</v>
      </c>
      <c r="F12" s="9" t="s">
        <v>215</v>
      </c>
    </row>
    <row r="13" spans="1:19" x14ac:dyDescent="0.25">
      <c r="A13" s="11">
        <f>B13-4</f>
        <v>42929</v>
      </c>
      <c r="B13" s="11">
        <v>42933</v>
      </c>
      <c r="C13" s="10">
        <v>3.48</v>
      </c>
      <c r="D13" s="9">
        <f>VLOOKUP(A13,доллар!$A$2:$B$5880,2,FALSE)</f>
        <v>60.622700000000002</v>
      </c>
      <c r="E13" s="12">
        <f t="shared" si="1"/>
        <v>5.7404239665999696E-2</v>
      </c>
      <c r="F13" s="9">
        <v>2016</v>
      </c>
    </row>
    <row r="14" spans="1:19" x14ac:dyDescent="0.25">
      <c r="A14" s="11">
        <f>B14-2</f>
        <v>43082</v>
      </c>
      <c r="B14" s="11">
        <v>43084</v>
      </c>
      <c r="C14" s="10">
        <v>2.97</v>
      </c>
      <c r="D14" s="9">
        <f>VLOOKUP(A14,доллар!$A$2:$B$5880,2,FALSE)</f>
        <v>58.837000000000003</v>
      </c>
      <c r="E14" s="12">
        <f t="shared" ref="E14:E16" si="3">C14/D14</f>
        <v>5.0478440437139893E-2</v>
      </c>
      <c r="F14" s="9" t="s">
        <v>216</v>
      </c>
    </row>
    <row r="15" spans="1:19" x14ac:dyDescent="0.25">
      <c r="A15" s="11">
        <f>B15-4</f>
        <v>43245</v>
      </c>
      <c r="B15" s="11">
        <v>43249</v>
      </c>
      <c r="C15" s="10">
        <v>3.88</v>
      </c>
      <c r="D15" s="9">
        <f>VLOOKUP(A15,доллар!$A$2:$B$5880,2,FALSE)</f>
        <v>61.408999999999999</v>
      </c>
      <c r="E15" s="12">
        <f t="shared" si="3"/>
        <v>6.3182921070201431E-2</v>
      </c>
      <c r="F15" s="9">
        <v>2017</v>
      </c>
    </row>
    <row r="16" spans="1:19" x14ac:dyDescent="0.25">
      <c r="A16" s="11">
        <f>B16-2</f>
        <v>43458</v>
      </c>
      <c r="B16" s="11">
        <v>43460</v>
      </c>
      <c r="C16" s="10">
        <v>4.3899999999999997</v>
      </c>
      <c r="D16" s="9">
        <f>VLOOKUP(A16-2,доллар!$A$2:$B$5880,2,FALSE)</f>
        <v>68.008499999999998</v>
      </c>
      <c r="E16" s="12">
        <f t="shared" si="3"/>
        <v>6.4550754685076123E-2</v>
      </c>
      <c r="F16" s="9" t="s">
        <v>257</v>
      </c>
    </row>
    <row r="28" spans="1:1" x14ac:dyDescent="0.25">
      <c r="A28" t="s">
        <v>220</v>
      </c>
    </row>
  </sheetData>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122" zoomScaleNormal="122" workbookViewId="0">
      <selection activeCell="G5" sqref="G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4.6790000000000005E-2</v>
      </c>
      <c r="I2" s="6">
        <v>0</v>
      </c>
      <c r="J2" s="6">
        <f>C7</f>
        <v>0.4805207266</v>
      </c>
      <c r="K2" s="6">
        <f>C8</f>
        <v>0.1800447577</v>
      </c>
      <c r="L2" s="6">
        <f>C9</f>
        <v>0.51132700245999996</v>
      </c>
      <c r="M2" s="6">
        <f>C10</f>
        <v>0.52285330354533499</v>
      </c>
      <c r="N2" s="6">
        <f>C11</f>
        <v>0.58414739630000001</v>
      </c>
      <c r="O2" s="6">
        <f>0</f>
        <v>0</v>
      </c>
      <c r="P2" s="6">
        <f>C12</f>
        <v>0.27715538627000003</v>
      </c>
      <c r="Q2" s="6">
        <f>C13</f>
        <v>0.76670685578599995</v>
      </c>
      <c r="R2" s="6">
        <f>C14</f>
        <v>0.44434426599999999</v>
      </c>
      <c r="S2" s="6">
        <f>C15</f>
        <v>0.50721737550000001</v>
      </c>
    </row>
    <row r="3" spans="1:19" x14ac:dyDescent="0.25">
      <c r="A3" s="6" t="s">
        <v>206</v>
      </c>
      <c r="B3" s="6" t="s">
        <v>206</v>
      </c>
      <c r="C3" s="6" t="s">
        <v>206</v>
      </c>
      <c r="D3" s="6" t="s">
        <v>206</v>
      </c>
      <c r="E3" s="6" t="s">
        <v>206</v>
      </c>
      <c r="F3" s="6" t="s">
        <v>206</v>
      </c>
      <c r="G3" s="6" t="s">
        <v>206</v>
      </c>
      <c r="H3" s="13">
        <f>E6</f>
        <v>1.8159801596696386E-3</v>
      </c>
      <c r="I3" s="6">
        <v>0</v>
      </c>
      <c r="J3" s="13">
        <f>E7</f>
        <v>1.4885236112100663E-2</v>
      </c>
      <c r="K3" s="13">
        <f>E8</f>
        <v>5.864917543471038E-3</v>
      </c>
      <c r="L3" s="13">
        <f>E9</f>
        <v>1.8595264420660635E-2</v>
      </c>
      <c r="M3" s="13">
        <f>E10</f>
        <v>1.6533067619466272E-2</v>
      </c>
      <c r="N3" s="13">
        <f>E11</f>
        <v>1.8659815694567341E-2</v>
      </c>
      <c r="O3" s="6">
        <v>0</v>
      </c>
      <c r="P3" s="13">
        <f>E12</f>
        <v>4.2576277304973258E-3</v>
      </c>
      <c r="Q3" s="13">
        <f>E13</f>
        <v>1.1848773110248083E-2</v>
      </c>
      <c r="R3" s="13">
        <f>E14</f>
        <v>7.8522979511484806E-3</v>
      </c>
      <c r="S3" s="13">
        <f>E15</f>
        <v>8.014052163814761E-3</v>
      </c>
    </row>
    <row r="5" spans="1:19" ht="60" x14ac:dyDescent="0.25">
      <c r="A5" s="9" t="s">
        <v>184</v>
      </c>
      <c r="B5" s="9" t="s">
        <v>185</v>
      </c>
      <c r="C5" s="9" t="s">
        <v>186</v>
      </c>
      <c r="D5" s="9" t="s">
        <v>187</v>
      </c>
      <c r="E5" s="9" t="s">
        <v>188</v>
      </c>
      <c r="F5" s="9" t="s">
        <v>189</v>
      </c>
    </row>
    <row r="6" spans="1:19" ht="30" x14ac:dyDescent="0.25">
      <c r="A6" s="11">
        <f>B6</f>
        <v>39192</v>
      </c>
      <c r="B6" s="18">
        <v>39192</v>
      </c>
      <c r="C6" s="9">
        <f>0.03432+0.01247</f>
        <v>4.6790000000000005E-2</v>
      </c>
      <c r="D6" s="9">
        <f>VLOOKUP(A6,доллар!$A$2:$B$5880,2,FALSE)</f>
        <v>25.765699999999999</v>
      </c>
      <c r="E6" s="12">
        <f>C6/D6</f>
        <v>1.8159801596696386E-3</v>
      </c>
      <c r="F6" s="9" t="s">
        <v>335</v>
      </c>
    </row>
    <row r="7" spans="1:19" x14ac:dyDescent="0.25">
      <c r="A7" s="11">
        <f>B7</f>
        <v>39946</v>
      </c>
      <c r="B7" s="16">
        <v>39946</v>
      </c>
      <c r="C7" s="9">
        <v>0.4805207266</v>
      </c>
      <c r="D7" s="9">
        <f>VLOOKUP(A7,доллар!$A$2:$B$5880,2,FALSE)</f>
        <v>32.281700000000001</v>
      </c>
      <c r="E7" s="12">
        <f>C7/D7</f>
        <v>1.4885236112100663E-2</v>
      </c>
      <c r="F7" s="9">
        <v>2008</v>
      </c>
    </row>
    <row r="8" spans="1:19" x14ac:dyDescent="0.25">
      <c r="A8" s="11">
        <f t="shared" ref="A8:A11" si="0">B8</f>
        <v>40316</v>
      </c>
      <c r="B8" s="16">
        <v>40316</v>
      </c>
      <c r="C8" s="9">
        <v>0.1800447577</v>
      </c>
      <c r="D8" s="9">
        <f>VLOOKUP(A8,доллар!$A$2:$B$5880,2,FALSE)</f>
        <v>30.698599999999999</v>
      </c>
      <c r="E8" s="12">
        <f t="shared" ref="E8:E15" si="1">C8/D8</f>
        <v>5.864917543471038E-3</v>
      </c>
      <c r="F8" s="9">
        <v>2009</v>
      </c>
    </row>
    <row r="9" spans="1:19" x14ac:dyDescent="0.25">
      <c r="A9" s="11">
        <f t="shared" si="0"/>
        <v>40662</v>
      </c>
      <c r="B9" s="11">
        <v>40662</v>
      </c>
      <c r="C9" s="10">
        <v>0.51132700245999996</v>
      </c>
      <c r="D9" s="9">
        <f>VLOOKUP(A9,доллар!$A$2:$B$5880,2,FALSE)</f>
        <v>27.497699999999998</v>
      </c>
      <c r="E9" s="12">
        <f t="shared" si="1"/>
        <v>1.8595264420660635E-2</v>
      </c>
      <c r="F9" s="9">
        <v>2010</v>
      </c>
    </row>
    <row r="10" spans="1:19" x14ac:dyDescent="0.25">
      <c r="A10" s="11">
        <f t="shared" si="0"/>
        <v>41054</v>
      </c>
      <c r="B10" s="11">
        <v>41054</v>
      </c>
      <c r="C10" s="10">
        <v>0.52285330354533499</v>
      </c>
      <c r="D10" s="9">
        <f>VLOOKUP(A10,доллар!$A$2:$B$5880,2,FALSE)</f>
        <v>31.624700000000001</v>
      </c>
      <c r="E10" s="12">
        <f t="shared" si="1"/>
        <v>1.6533067619466272E-2</v>
      </c>
      <c r="F10" s="9" t="s">
        <v>407</v>
      </c>
    </row>
    <row r="11" spans="1:19" x14ac:dyDescent="0.25">
      <c r="A11" s="11">
        <f t="shared" si="0"/>
        <v>41380</v>
      </c>
      <c r="B11" s="11">
        <v>41380</v>
      </c>
      <c r="C11" s="10">
        <v>0.58414739630000001</v>
      </c>
      <c r="D11" s="9">
        <f>VLOOKUP(A11,доллар!$A$2:$B$5880,2,FALSE)</f>
        <v>31.305099999999999</v>
      </c>
      <c r="E11" s="12">
        <f t="shared" si="1"/>
        <v>1.8659815694567341E-2</v>
      </c>
      <c r="F11" s="9">
        <v>2012</v>
      </c>
    </row>
    <row r="12" spans="1:19" x14ac:dyDescent="0.25">
      <c r="A12" s="11">
        <f>B12-2</f>
        <v>42284</v>
      </c>
      <c r="B12" s="11">
        <v>42286</v>
      </c>
      <c r="C12" s="10">
        <v>0.27715538627000003</v>
      </c>
      <c r="D12" s="9">
        <f>VLOOKUP(A12,доллар!$A$2:$B$5880,2,FALSE)</f>
        <v>65.096199999999996</v>
      </c>
      <c r="E12" s="12">
        <f t="shared" si="1"/>
        <v>4.2576277304973258E-3</v>
      </c>
      <c r="F12" s="9" t="s">
        <v>231</v>
      </c>
    </row>
    <row r="13" spans="1:19" x14ac:dyDescent="0.25">
      <c r="A13" s="11">
        <f>B13-4</f>
        <v>42532</v>
      </c>
      <c r="B13" s="11">
        <v>42536</v>
      </c>
      <c r="C13" s="10">
        <v>0.76670685578599995</v>
      </c>
      <c r="D13" s="9">
        <f>VLOOKUP(A13,доллар!$A$2:$B$5880,2,FALSE)</f>
        <v>64.707700000000003</v>
      </c>
      <c r="E13" s="12">
        <f t="shared" si="1"/>
        <v>1.1848773110248083E-2</v>
      </c>
      <c r="F13" s="9">
        <v>2015</v>
      </c>
    </row>
    <row r="14" spans="1:19" x14ac:dyDescent="0.25">
      <c r="A14" s="11">
        <f>B14-5</f>
        <v>42894</v>
      </c>
      <c r="B14" s="11">
        <v>42899</v>
      </c>
      <c r="C14" s="10">
        <v>0.44434426599999999</v>
      </c>
      <c r="D14" s="9">
        <f>VLOOKUP(A14,доллар!$A$2:$B$5880,2,FALSE)</f>
        <v>56.587800000000001</v>
      </c>
      <c r="E14" s="12">
        <f t="shared" si="1"/>
        <v>7.8522979511484806E-3</v>
      </c>
      <c r="F14" s="9">
        <v>2016</v>
      </c>
    </row>
    <row r="15" spans="1:19" x14ac:dyDescent="0.25">
      <c r="A15" s="11">
        <f>B15-4</f>
        <v>43280</v>
      </c>
      <c r="B15" s="11">
        <v>43284</v>
      </c>
      <c r="C15" s="10">
        <v>0.50721737550000001</v>
      </c>
      <c r="D15" s="9">
        <f>VLOOKUP(A15,доллар!$A$2:$B$5880,2,FALSE)</f>
        <v>63.290999999999997</v>
      </c>
      <c r="E15" s="12">
        <f t="shared" si="1"/>
        <v>8.014052163814761E-3</v>
      </c>
      <c r="F15" s="9">
        <v>2017</v>
      </c>
    </row>
    <row r="23" spans="1:1" x14ac:dyDescent="0.25">
      <c r="A23" t="s">
        <v>220</v>
      </c>
    </row>
  </sheetData>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122" zoomScaleNormal="122"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4.6790000000000005E-2</v>
      </c>
      <c r="I2" s="6">
        <v>0</v>
      </c>
      <c r="J2" s="6">
        <f>C7</f>
        <v>0.67216033860000002</v>
      </c>
      <c r="K2" s="6">
        <f>C8</f>
        <v>0.34712283109999997</v>
      </c>
      <c r="L2" s="6">
        <f>C9</f>
        <v>0.51132700245999996</v>
      </c>
      <c r="M2" s="6">
        <f>C10</f>
        <v>0.52285330354533499</v>
      </c>
      <c r="N2" s="6">
        <f>C11</f>
        <v>0.58414739630000001</v>
      </c>
      <c r="O2" s="6">
        <f>0</f>
        <v>0</v>
      </c>
      <c r="P2" s="6">
        <f>C12</f>
        <v>0.27715538627000003</v>
      </c>
      <c r="Q2" s="6">
        <f>C13</f>
        <v>0.76670685578599995</v>
      </c>
      <c r="R2" s="6">
        <f>C14</f>
        <v>0.44434426599999999</v>
      </c>
      <c r="S2" s="6">
        <f>C15</f>
        <v>0.50721737550000001</v>
      </c>
    </row>
    <row r="3" spans="1:19" x14ac:dyDescent="0.25">
      <c r="A3" s="6" t="s">
        <v>206</v>
      </c>
      <c r="B3" s="6" t="s">
        <v>206</v>
      </c>
      <c r="C3" s="6" t="s">
        <v>206</v>
      </c>
      <c r="D3" s="6" t="s">
        <v>206</v>
      </c>
      <c r="E3" s="6" t="s">
        <v>206</v>
      </c>
      <c r="F3" s="6" t="s">
        <v>206</v>
      </c>
      <c r="G3" s="6" t="s">
        <v>206</v>
      </c>
      <c r="H3" s="13">
        <f>E6</f>
        <v>1.8159801596696386E-3</v>
      </c>
      <c r="I3" s="6">
        <v>0</v>
      </c>
      <c r="J3" s="13">
        <f>E7</f>
        <v>2.0821714426439746E-2</v>
      </c>
      <c r="K3" s="13">
        <f>E8</f>
        <v>1.1307448258226759E-2</v>
      </c>
      <c r="L3" s="13">
        <f>E9</f>
        <v>1.8595264420660635E-2</v>
      </c>
      <c r="M3" s="13">
        <f>E10</f>
        <v>1.6533067619466272E-2</v>
      </c>
      <c r="N3" s="13">
        <f>E11</f>
        <v>1.8659815694567341E-2</v>
      </c>
      <c r="O3" s="6">
        <v>0</v>
      </c>
      <c r="P3" s="13">
        <f>E12</f>
        <v>4.2576277304973258E-3</v>
      </c>
      <c r="Q3" s="13">
        <f>E13</f>
        <v>1.1848773110248083E-2</v>
      </c>
      <c r="R3" s="13">
        <f>E14</f>
        <v>7.8522979511484806E-3</v>
      </c>
      <c r="S3" s="13">
        <f>E15</f>
        <v>8.014052163814761E-3</v>
      </c>
    </row>
    <row r="5" spans="1:19" ht="60" x14ac:dyDescent="0.25">
      <c r="A5" s="9" t="s">
        <v>184</v>
      </c>
      <c r="B5" s="9" t="s">
        <v>185</v>
      </c>
      <c r="C5" s="9" t="s">
        <v>186</v>
      </c>
      <c r="D5" s="9" t="s">
        <v>187</v>
      </c>
      <c r="E5" s="9" t="s">
        <v>188</v>
      </c>
      <c r="F5" s="9" t="s">
        <v>189</v>
      </c>
    </row>
    <row r="6" spans="1:19" ht="30" x14ac:dyDescent="0.25">
      <c r="A6" s="11">
        <f>B6</f>
        <v>39192</v>
      </c>
      <c r="B6" s="18">
        <v>39192</v>
      </c>
      <c r="C6" s="9">
        <f>0.03432+0.01247</f>
        <v>4.6790000000000005E-2</v>
      </c>
      <c r="D6" s="9">
        <f>VLOOKUP(A6,доллар!$A$2:$B$5880,2,FALSE)</f>
        <v>25.765699999999999</v>
      </c>
      <c r="E6" s="12">
        <f>C6/D6</f>
        <v>1.8159801596696386E-3</v>
      </c>
      <c r="F6" s="9" t="s">
        <v>335</v>
      </c>
    </row>
    <row r="7" spans="1:19" x14ac:dyDescent="0.25">
      <c r="A7" s="11">
        <f>B7</f>
        <v>39946</v>
      </c>
      <c r="B7" s="16">
        <v>39946</v>
      </c>
      <c r="C7" s="9">
        <v>0.67216033860000002</v>
      </c>
      <c r="D7" s="9">
        <f>VLOOKUP(A7,доллар!$A$2:$B$5880,2,FALSE)</f>
        <v>32.281700000000001</v>
      </c>
      <c r="E7" s="12">
        <f>C7/D7</f>
        <v>2.0821714426439746E-2</v>
      </c>
      <c r="F7" s="9">
        <v>2008</v>
      </c>
    </row>
    <row r="8" spans="1:19" x14ac:dyDescent="0.25">
      <c r="A8" s="11">
        <f t="shared" ref="A8:A11" si="0">B8</f>
        <v>40316</v>
      </c>
      <c r="B8" s="16">
        <v>40316</v>
      </c>
      <c r="C8" s="9">
        <v>0.34712283109999997</v>
      </c>
      <c r="D8" s="9">
        <f>VLOOKUP(A8,доллар!$A$2:$B$5880,2,FALSE)</f>
        <v>30.698599999999999</v>
      </c>
      <c r="E8" s="12">
        <f t="shared" ref="E8:E13" si="1">C8/D8</f>
        <v>1.1307448258226759E-2</v>
      </c>
      <c r="F8" s="9">
        <v>2009</v>
      </c>
    </row>
    <row r="9" spans="1:19" x14ac:dyDescent="0.25">
      <c r="A9" s="11">
        <f t="shared" si="0"/>
        <v>40662</v>
      </c>
      <c r="B9" s="11">
        <v>40662</v>
      </c>
      <c r="C9" s="10">
        <v>0.51132700245999996</v>
      </c>
      <c r="D9" s="9">
        <f>VLOOKUP(A9,доллар!$A$2:$B$5880,2,FALSE)</f>
        <v>27.497699999999998</v>
      </c>
      <c r="E9" s="12">
        <f t="shared" si="1"/>
        <v>1.8595264420660635E-2</v>
      </c>
      <c r="F9" s="9">
        <v>2010</v>
      </c>
    </row>
    <row r="10" spans="1:19" x14ac:dyDescent="0.25">
      <c r="A10" s="11">
        <f t="shared" si="0"/>
        <v>41054</v>
      </c>
      <c r="B10" s="11">
        <v>41054</v>
      </c>
      <c r="C10" s="10">
        <v>0.52285330354533499</v>
      </c>
      <c r="D10" s="9">
        <f>VLOOKUP(A10,доллар!$A$2:$B$5880,2,FALSE)</f>
        <v>31.624700000000001</v>
      </c>
      <c r="E10" s="12">
        <f t="shared" si="1"/>
        <v>1.6533067619466272E-2</v>
      </c>
      <c r="F10" s="9" t="s">
        <v>407</v>
      </c>
    </row>
    <row r="11" spans="1:19" x14ac:dyDescent="0.25">
      <c r="A11" s="11">
        <f t="shared" si="0"/>
        <v>41380</v>
      </c>
      <c r="B11" s="11">
        <v>41380</v>
      </c>
      <c r="C11" s="10">
        <v>0.58414739630000001</v>
      </c>
      <c r="D11" s="9">
        <f>VLOOKUP(A11,доллар!$A$2:$B$5880,2,FALSE)</f>
        <v>31.305099999999999</v>
      </c>
      <c r="E11" s="12">
        <f t="shared" si="1"/>
        <v>1.8659815694567341E-2</v>
      </c>
      <c r="F11" s="9">
        <v>2012</v>
      </c>
    </row>
    <row r="12" spans="1:19" x14ac:dyDescent="0.25">
      <c r="A12" s="11">
        <f>B12-2</f>
        <v>42284</v>
      </c>
      <c r="B12" s="11">
        <v>42286</v>
      </c>
      <c r="C12" s="10">
        <v>0.27715538627000003</v>
      </c>
      <c r="D12" s="9">
        <f>VLOOKUP(A12,доллар!$A$2:$B$5880,2,FALSE)</f>
        <v>65.096199999999996</v>
      </c>
      <c r="E12" s="12">
        <f t="shared" si="1"/>
        <v>4.2576277304973258E-3</v>
      </c>
      <c r="F12" s="9" t="s">
        <v>231</v>
      </c>
    </row>
    <row r="13" spans="1:19" x14ac:dyDescent="0.25">
      <c r="A13" s="11">
        <f>B13-4</f>
        <v>42532</v>
      </c>
      <c r="B13" s="11">
        <v>42536</v>
      </c>
      <c r="C13" s="10">
        <v>0.76670685578599995</v>
      </c>
      <c r="D13" s="9">
        <f>VLOOKUP(A13,доллар!$A$2:$B$5880,2,FALSE)</f>
        <v>64.707700000000003</v>
      </c>
      <c r="E13" s="12">
        <f t="shared" si="1"/>
        <v>1.1848773110248083E-2</v>
      </c>
      <c r="F13" s="9">
        <v>2015</v>
      </c>
    </row>
    <row r="14" spans="1:19" x14ac:dyDescent="0.25">
      <c r="A14" s="11">
        <f>B14-5</f>
        <v>42894</v>
      </c>
      <c r="B14" s="11">
        <v>42899</v>
      </c>
      <c r="C14" s="10">
        <v>0.44434426599999999</v>
      </c>
      <c r="D14" s="9">
        <f>VLOOKUP(A14,доллар!$A$2:$B$5880,2,FALSE)</f>
        <v>56.587800000000001</v>
      </c>
      <c r="E14" s="12">
        <f t="shared" ref="E14:E15" si="2">C14/D14</f>
        <v>7.8522979511484806E-3</v>
      </c>
      <c r="F14" s="9">
        <v>2016</v>
      </c>
    </row>
    <row r="15" spans="1:19" x14ac:dyDescent="0.25">
      <c r="A15" s="11">
        <f>B15-4</f>
        <v>43280</v>
      </c>
      <c r="B15" s="11">
        <v>43284</v>
      </c>
      <c r="C15" s="10">
        <v>0.50721737550000001</v>
      </c>
      <c r="D15" s="9">
        <f>VLOOKUP(A15,доллар!$A$2:$B$5880,2,FALSE)</f>
        <v>63.290999999999997</v>
      </c>
      <c r="E15" s="12">
        <f t="shared" si="2"/>
        <v>8.014052163814761E-3</v>
      </c>
      <c r="F15" s="9">
        <v>2017</v>
      </c>
    </row>
    <row r="23" spans="1:1" x14ac:dyDescent="0.25">
      <c r="A23" t="s">
        <v>220</v>
      </c>
    </row>
  </sheetData>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activeCell="C19" sqref="C19"/>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f>
        <v>0</v>
      </c>
      <c r="F2" s="6">
        <f>C7</f>
        <v>0</v>
      </c>
      <c r="G2" s="6">
        <f>C8</f>
        <v>0</v>
      </c>
      <c r="H2" s="6">
        <f>C9</f>
        <v>0</v>
      </c>
      <c r="I2" s="6">
        <f>C10</f>
        <v>0</v>
      </c>
      <c r="J2" s="6">
        <f>C11</f>
        <v>0</v>
      </c>
      <c r="K2" s="6">
        <f>C12+C13</f>
        <v>340.41</v>
      </c>
      <c r="L2" s="6">
        <f>C14+C15</f>
        <v>1684.19</v>
      </c>
      <c r="M2" s="6">
        <f>C16+C17</f>
        <v>1158.17</v>
      </c>
      <c r="N2" s="6">
        <f>C19+C18</f>
        <v>1764.11</v>
      </c>
      <c r="O2" s="6">
        <f>C20</f>
        <v>0</v>
      </c>
      <c r="P2" s="6">
        <f>C21</f>
        <v>0</v>
      </c>
      <c r="Q2" s="6">
        <f>C22</f>
        <v>0</v>
      </c>
      <c r="R2" s="6">
        <f>C23</f>
        <v>0</v>
      </c>
      <c r="S2" s="6">
        <f>C24</f>
        <v>0</v>
      </c>
    </row>
    <row r="3" spans="1:19" x14ac:dyDescent="0.25">
      <c r="A3" s="6" t="s">
        <v>206</v>
      </c>
      <c r="B3" s="6" t="s">
        <v>206</v>
      </c>
      <c r="C3" s="6" t="s">
        <v>206</v>
      </c>
      <c r="D3" s="6" t="s">
        <v>206</v>
      </c>
      <c r="E3" s="13">
        <f>E6</f>
        <v>0</v>
      </c>
      <c r="F3" s="13">
        <f>E7</f>
        <v>0</v>
      </c>
      <c r="G3" s="13">
        <f>E8</f>
        <v>0</v>
      </c>
      <c r="H3" s="13">
        <f>E9</f>
        <v>0</v>
      </c>
      <c r="I3" s="13">
        <f>E10</f>
        <v>0</v>
      </c>
      <c r="J3" s="13">
        <f>E11</f>
        <v>0</v>
      </c>
      <c r="K3" s="13">
        <f>E12+E13</f>
        <v>11.398941175288734</v>
      </c>
      <c r="L3" s="13">
        <f>E14+E15</f>
        <v>56.18737279340592</v>
      </c>
      <c r="M3" s="13">
        <f>E16+E17</f>
        <v>36.414027718389221</v>
      </c>
      <c r="N3" s="13">
        <f>E18+E19</f>
        <v>53.500517078762769</v>
      </c>
      <c r="O3" s="13">
        <f>E20</f>
        <v>0</v>
      </c>
      <c r="P3" s="13">
        <f>E21</f>
        <v>0</v>
      </c>
      <c r="Q3" s="13">
        <f>E22</f>
        <v>0</v>
      </c>
      <c r="R3" s="13">
        <f>E23</f>
        <v>0</v>
      </c>
      <c r="S3" s="13">
        <f>E24</f>
        <v>0</v>
      </c>
    </row>
    <row r="5" spans="1:19" ht="60" x14ac:dyDescent="0.25">
      <c r="A5" s="9" t="s">
        <v>184</v>
      </c>
      <c r="B5" s="9" t="s">
        <v>185</v>
      </c>
      <c r="C5" s="9" t="s">
        <v>186</v>
      </c>
      <c r="D5" s="9" t="s">
        <v>187</v>
      </c>
      <c r="E5" s="9" t="s">
        <v>188</v>
      </c>
      <c r="F5" s="9" t="s">
        <v>189</v>
      </c>
    </row>
    <row r="6" spans="1:19" x14ac:dyDescent="0.25">
      <c r="A6" s="11">
        <f>B6</f>
        <v>38119</v>
      </c>
      <c r="B6" s="16">
        <v>38119</v>
      </c>
      <c r="C6" s="9">
        <v>0</v>
      </c>
      <c r="D6" s="9">
        <f>VLOOKUP(A6,доллар!$A$2:$B$5880,2,FALSE)</f>
        <v>28.9862</v>
      </c>
      <c r="E6" s="12">
        <f>C6/D6</f>
        <v>0</v>
      </c>
      <c r="F6" s="9">
        <v>2003</v>
      </c>
    </row>
    <row r="7" spans="1:19" x14ac:dyDescent="0.25">
      <c r="A7" s="11">
        <f t="shared" ref="A7:A19" si="0">B7</f>
        <v>38478</v>
      </c>
      <c r="B7" s="16">
        <v>38478</v>
      </c>
      <c r="C7" s="9">
        <v>0</v>
      </c>
      <c r="D7" s="9">
        <f>VLOOKUP(A7,доллар!$A$2:$B$5880,2,FALSE)</f>
        <v>27.784500000000001</v>
      </c>
      <c r="E7" s="12">
        <f t="shared" ref="E7:E24" si="1">C7/D7</f>
        <v>0</v>
      </c>
      <c r="F7" s="9">
        <v>2004</v>
      </c>
    </row>
    <row r="8" spans="1:19" x14ac:dyDescent="0.25">
      <c r="A8" s="11">
        <f t="shared" si="0"/>
        <v>38842</v>
      </c>
      <c r="B8" s="11">
        <v>38842</v>
      </c>
      <c r="C8" s="10">
        <v>0</v>
      </c>
      <c r="D8" s="9">
        <f>VLOOKUP(A8,доллар!$A$2:$B$5880,2,FALSE)</f>
        <v>27.208500000000001</v>
      </c>
      <c r="E8" s="12">
        <f t="shared" si="1"/>
        <v>0</v>
      </c>
      <c r="F8" s="9">
        <v>2005</v>
      </c>
    </row>
    <row r="9" spans="1:19" x14ac:dyDescent="0.25">
      <c r="A9" s="11">
        <f t="shared" si="0"/>
        <v>39219</v>
      </c>
      <c r="B9" s="11">
        <v>39219</v>
      </c>
      <c r="C9" s="10">
        <v>0</v>
      </c>
      <c r="D9" s="9">
        <f>VLOOKUP(A9,доллар!$A$2:$B$5880,2,FALSE)</f>
        <v>25.7376</v>
      </c>
      <c r="E9" s="12">
        <f t="shared" si="1"/>
        <v>0</v>
      </c>
      <c r="F9" s="9">
        <v>2006</v>
      </c>
    </row>
    <row r="10" spans="1:19" x14ac:dyDescent="0.25">
      <c r="A10" s="11">
        <f t="shared" si="0"/>
        <v>39589</v>
      </c>
      <c r="B10" s="11">
        <v>39589</v>
      </c>
      <c r="C10" s="10">
        <v>0</v>
      </c>
      <c r="D10" s="9">
        <f>VLOOKUP(A10,доллар!$A$2:$B$5880,2,FALSE)</f>
        <v>23.746200000000002</v>
      </c>
      <c r="E10" s="12">
        <f t="shared" si="1"/>
        <v>0</v>
      </c>
      <c r="F10" s="9">
        <v>2007</v>
      </c>
    </row>
    <row r="11" spans="1:19" x14ac:dyDescent="0.25">
      <c r="A11" s="11">
        <f t="shared" si="0"/>
        <v>39954</v>
      </c>
      <c r="B11" s="11">
        <v>39954</v>
      </c>
      <c r="C11" s="10">
        <v>0</v>
      </c>
      <c r="D11" s="9">
        <f>VLOOKUP(A11,доллар!$A$2:$B$5880,2,FALSE)</f>
        <v>31.800899999999999</v>
      </c>
      <c r="E11" s="12">
        <f t="shared" si="1"/>
        <v>0</v>
      </c>
      <c r="F11" s="9">
        <v>2008</v>
      </c>
    </row>
    <row r="12" spans="1:19" x14ac:dyDescent="0.25">
      <c r="A12" s="11">
        <f t="shared" si="0"/>
        <v>40318</v>
      </c>
      <c r="B12" s="11">
        <v>40318</v>
      </c>
      <c r="C12" s="10">
        <v>0</v>
      </c>
      <c r="D12" s="9">
        <f>VLOOKUP(A12,доллар!$A$2:$B$5880,2,FALSE)</f>
        <v>30.6953</v>
      </c>
      <c r="E12" s="12">
        <f t="shared" si="1"/>
        <v>0</v>
      </c>
      <c r="F12" s="9">
        <v>2009</v>
      </c>
    </row>
    <row r="13" spans="1:19" x14ac:dyDescent="0.25">
      <c r="A13" s="11">
        <f t="shared" si="0"/>
        <v>40396</v>
      </c>
      <c r="B13" s="11">
        <v>40396</v>
      </c>
      <c r="C13" s="10">
        <v>340.41</v>
      </c>
      <c r="D13" s="9">
        <f>VLOOKUP(A13,доллар!$A$2:$B$5880,2,FALSE)</f>
        <v>29.863299999999999</v>
      </c>
      <c r="E13" s="12">
        <f t="shared" si="1"/>
        <v>11.398941175288734</v>
      </c>
      <c r="F13" s="9" t="s">
        <v>292</v>
      </c>
    </row>
    <row r="14" spans="1:19" x14ac:dyDescent="0.25">
      <c r="A14" s="11">
        <f t="shared" si="0"/>
        <v>40680</v>
      </c>
      <c r="B14" s="11">
        <v>40680</v>
      </c>
      <c r="C14" s="10">
        <v>584.19000000000005</v>
      </c>
      <c r="D14" s="9">
        <f>VLOOKUP(A14,доллар!$A$2:$B$5880,2,FALSE)</f>
        <v>28.122</v>
      </c>
      <c r="E14" s="12">
        <f t="shared" si="1"/>
        <v>20.773415831021978</v>
      </c>
      <c r="F14" s="9">
        <v>2010</v>
      </c>
    </row>
    <row r="15" spans="1:19" x14ac:dyDescent="0.25">
      <c r="A15" s="11">
        <f t="shared" si="0"/>
        <v>40870</v>
      </c>
      <c r="B15" s="11">
        <v>40870</v>
      </c>
      <c r="C15" s="10">
        <v>1100</v>
      </c>
      <c r="D15" s="9">
        <f>VLOOKUP(A15,доллар!$A$2:$B$5880,2,FALSE)</f>
        <v>31.061199999999999</v>
      </c>
      <c r="E15" s="12">
        <f t="shared" si="1"/>
        <v>35.413956962383942</v>
      </c>
      <c r="F15" s="9" t="s">
        <v>193</v>
      </c>
    </row>
    <row r="16" spans="1:19" x14ac:dyDescent="0.25">
      <c r="A16" s="11">
        <f t="shared" si="0"/>
        <v>41029</v>
      </c>
      <c r="B16" s="11">
        <v>41029</v>
      </c>
      <c r="C16" s="10">
        <v>0</v>
      </c>
      <c r="D16" s="9">
        <f>VLOOKUP(A16-2,доллар!$A$2:$B$5880,2,FALSE)</f>
        <v>29.423400000000001</v>
      </c>
      <c r="E16" s="12">
        <f t="shared" si="1"/>
        <v>0</v>
      </c>
      <c r="F16" s="9">
        <v>2011</v>
      </c>
    </row>
    <row r="17" spans="1:6" x14ac:dyDescent="0.25">
      <c r="A17" s="11">
        <f t="shared" si="0"/>
        <v>41144</v>
      </c>
      <c r="B17" s="11">
        <v>41144</v>
      </c>
      <c r="C17" s="62">
        <v>1158.17</v>
      </c>
      <c r="D17" s="9">
        <f>VLOOKUP(A17,доллар!$A$2:$B$5880,2,FALSE)</f>
        <v>31.805599999999998</v>
      </c>
      <c r="E17" s="12">
        <f t="shared" si="1"/>
        <v>36.414027718389221</v>
      </c>
      <c r="F17" s="9" t="s">
        <v>262</v>
      </c>
    </row>
    <row r="18" spans="1:6" x14ac:dyDescent="0.25">
      <c r="A18" s="11">
        <f t="shared" si="0"/>
        <v>41402</v>
      </c>
      <c r="B18" s="11">
        <v>41402</v>
      </c>
      <c r="C18" s="10">
        <v>0</v>
      </c>
      <c r="D18" s="9">
        <f>VLOOKUP(A18,доллар!$A$2:$B$5880,2,FALSE)</f>
        <v>31.078900000000001</v>
      </c>
      <c r="E18" s="12">
        <f t="shared" si="1"/>
        <v>0</v>
      </c>
      <c r="F18" s="9">
        <v>2012</v>
      </c>
    </row>
    <row r="19" spans="1:6" x14ac:dyDescent="0.25">
      <c r="A19" s="11">
        <f t="shared" si="0"/>
        <v>41508</v>
      </c>
      <c r="B19" s="11">
        <v>41508</v>
      </c>
      <c r="C19" s="62">
        <v>1764.11</v>
      </c>
      <c r="D19" s="9">
        <f>VLOOKUP(A19,доллар!$A$2:$B$5880,2,FALSE)</f>
        <v>32.973700000000001</v>
      </c>
      <c r="E19" s="12">
        <f t="shared" si="1"/>
        <v>53.500517078762769</v>
      </c>
      <c r="F19" s="9" t="s">
        <v>229</v>
      </c>
    </row>
    <row r="20" spans="1:6" x14ac:dyDescent="0.25">
      <c r="A20" s="11">
        <f>B20-2</f>
        <v>41836</v>
      </c>
      <c r="B20" s="11">
        <v>41838</v>
      </c>
      <c r="C20" s="10">
        <v>0</v>
      </c>
      <c r="D20" s="9">
        <f>VLOOKUP(A20,доллар!$A$2:$B$5880,2,FALSE)</f>
        <v>34.372300000000003</v>
      </c>
      <c r="E20" s="12">
        <f t="shared" si="1"/>
        <v>0</v>
      </c>
      <c r="F20" s="9">
        <v>2013</v>
      </c>
    </row>
    <row r="21" spans="1:6" x14ac:dyDescent="0.25">
      <c r="A21" s="11">
        <f>B21-2</f>
        <v>42193</v>
      </c>
      <c r="B21" s="11">
        <v>42195</v>
      </c>
      <c r="C21" s="10">
        <v>0</v>
      </c>
      <c r="D21" s="9">
        <f>VLOOKUP(A21,доллар!$A$2:$B$5880,2,FALSE)</f>
        <v>57.219200000000001</v>
      </c>
      <c r="E21" s="12">
        <f t="shared" si="1"/>
        <v>0</v>
      </c>
      <c r="F21" s="9">
        <v>2014</v>
      </c>
    </row>
    <row r="22" spans="1:6" x14ac:dyDescent="0.25">
      <c r="A22" s="11">
        <f>B22-4</f>
        <v>42558</v>
      </c>
      <c r="B22" s="11">
        <v>42562</v>
      </c>
      <c r="C22" s="10">
        <v>0</v>
      </c>
      <c r="D22" s="9">
        <f>VLOOKUP(A22,доллар!$A$2:$B$5880,2,FALSE)</f>
        <v>64.630399999999995</v>
      </c>
      <c r="E22" s="12">
        <f t="shared" si="1"/>
        <v>0</v>
      </c>
      <c r="F22" s="9">
        <v>2015</v>
      </c>
    </row>
    <row r="23" spans="1:6" x14ac:dyDescent="0.25">
      <c r="A23" s="11">
        <f>B23-4</f>
        <v>42923</v>
      </c>
      <c r="B23" s="11">
        <v>42927</v>
      </c>
      <c r="C23" s="10">
        <v>0</v>
      </c>
      <c r="D23" s="9">
        <f>VLOOKUP(A23,доллар!$A$2:$B$5880,2,FALSE)</f>
        <v>60.242600000000003</v>
      </c>
      <c r="E23" s="12">
        <f t="shared" si="1"/>
        <v>0</v>
      </c>
      <c r="F23" s="9">
        <v>2016</v>
      </c>
    </row>
    <row r="24" spans="1:6" x14ac:dyDescent="0.25">
      <c r="A24" s="11">
        <f>B24-4</f>
        <v>43286</v>
      </c>
      <c r="B24" s="11">
        <v>43290</v>
      </c>
      <c r="C24" s="10">
        <v>0</v>
      </c>
      <c r="D24" s="9">
        <f>VLOOKUP(A24,доллар!$A$2:$B$5880,2,FALSE)</f>
        <v>63.226700000000001</v>
      </c>
      <c r="E24" s="12">
        <f t="shared" si="1"/>
        <v>0</v>
      </c>
      <c r="F24" s="9">
        <v>2017</v>
      </c>
    </row>
    <row r="32" spans="1:6" x14ac:dyDescent="0.25">
      <c r="A32" t="s">
        <v>220</v>
      </c>
    </row>
  </sheetData>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f>
        <v>3.32</v>
      </c>
      <c r="F2" s="6">
        <f>C7</f>
        <v>15.4</v>
      </c>
      <c r="G2" s="6">
        <f>C8</f>
        <v>56.72</v>
      </c>
      <c r="H2" s="6">
        <f>C9</f>
        <v>1</v>
      </c>
      <c r="I2" s="6">
        <f>C10</f>
        <v>1</v>
      </c>
      <c r="J2" s="6">
        <f>C11</f>
        <v>29</v>
      </c>
      <c r="K2" s="6">
        <f>C12+C13</f>
        <v>101.65</v>
      </c>
      <c r="L2" s="6">
        <f>C14+C15</f>
        <v>418.5</v>
      </c>
      <c r="M2" s="6">
        <f>C16+C17</f>
        <v>283.26</v>
      </c>
      <c r="N2" s="6">
        <f>C19+C18</f>
        <v>439.12</v>
      </c>
      <c r="O2" s="6">
        <f>C20</f>
        <v>4.78</v>
      </c>
      <c r="P2" s="6">
        <f>C21</f>
        <v>18.920000000000002</v>
      </c>
      <c r="Q2" s="6">
        <f>C22</f>
        <v>690.15</v>
      </c>
      <c r="R2" s="6">
        <f>C23</f>
        <v>34.18</v>
      </c>
      <c r="S2" s="6">
        <f>C24</f>
        <v>8.7100000000000009</v>
      </c>
    </row>
    <row r="3" spans="1:19" x14ac:dyDescent="0.25">
      <c r="A3" s="6" t="s">
        <v>206</v>
      </c>
      <c r="B3" s="6" t="s">
        <v>206</v>
      </c>
      <c r="C3" s="6" t="s">
        <v>206</v>
      </c>
      <c r="D3" s="6" t="s">
        <v>206</v>
      </c>
      <c r="E3" s="13">
        <f>E6</f>
        <v>0.11453726255942483</v>
      </c>
      <c r="F3" s="13">
        <f>E7</f>
        <v>0.55426586766002628</v>
      </c>
      <c r="G3" s="13">
        <f>E8</f>
        <v>2.0846426668136795</v>
      </c>
      <c r="H3" s="13">
        <f>E9</f>
        <v>3.8853661569066271E-2</v>
      </c>
      <c r="I3" s="13">
        <f>E10</f>
        <v>4.2112001078067222E-2</v>
      </c>
      <c r="J3" s="13">
        <f>E11</f>
        <v>0.91192387636827887</v>
      </c>
      <c r="K3" s="13">
        <f>E12+E13</f>
        <v>3.4009844474804498</v>
      </c>
      <c r="L3" s="13">
        <f>E14+E15</f>
        <v>13.951208494578445</v>
      </c>
      <c r="M3" s="13">
        <f>E16+E17</f>
        <v>8.9103062577318841</v>
      </c>
      <c r="N3" s="13">
        <f>E18+E19</f>
        <v>13.327264577747863</v>
      </c>
      <c r="O3" s="13">
        <f>E20</f>
        <v>0.13906546841497369</v>
      </c>
      <c r="P3" s="13">
        <f>E21</f>
        <v>0.33065824059057103</v>
      </c>
      <c r="Q3" s="13">
        <f>E22</f>
        <v>10.678411397732336</v>
      </c>
      <c r="R3" s="13">
        <f>E23</f>
        <v>0.56737259016045116</v>
      </c>
      <c r="S3" s="13">
        <f>E24</f>
        <v>0.13775825719197746</v>
      </c>
    </row>
    <row r="5" spans="1:19" ht="60" x14ac:dyDescent="0.25">
      <c r="A5" s="9" t="s">
        <v>184</v>
      </c>
      <c r="B5" s="9" t="s">
        <v>185</v>
      </c>
      <c r="C5" s="9" t="s">
        <v>186</v>
      </c>
      <c r="D5" s="9" t="s">
        <v>187</v>
      </c>
      <c r="E5" s="9" t="s">
        <v>188</v>
      </c>
      <c r="F5" s="9" t="s">
        <v>189</v>
      </c>
    </row>
    <row r="6" spans="1:19" x14ac:dyDescent="0.25">
      <c r="A6" s="11">
        <f>B6</f>
        <v>38119</v>
      </c>
      <c r="B6" s="16">
        <v>38119</v>
      </c>
      <c r="C6" s="9">
        <v>3.32</v>
      </c>
      <c r="D6" s="9">
        <f>VLOOKUP(A6,доллар!$A$2:$B$5880,2,FALSE)</f>
        <v>28.9862</v>
      </c>
      <c r="E6" s="12">
        <f>C6/D6</f>
        <v>0.11453726255942483</v>
      </c>
      <c r="F6" s="9">
        <v>2003</v>
      </c>
    </row>
    <row r="7" spans="1:19" x14ac:dyDescent="0.25">
      <c r="A7" s="11">
        <f t="shared" ref="A7:A19" si="0">B7</f>
        <v>38478</v>
      </c>
      <c r="B7" s="16">
        <v>38478</v>
      </c>
      <c r="C7" s="9">
        <v>15.4</v>
      </c>
      <c r="D7" s="9">
        <f>VLOOKUP(A7,доллар!$A$2:$B$5880,2,FALSE)</f>
        <v>27.784500000000001</v>
      </c>
      <c r="E7" s="12">
        <f t="shared" ref="E7:E12" si="1">C7/D7</f>
        <v>0.55426586766002628</v>
      </c>
      <c r="F7" s="9">
        <v>2004</v>
      </c>
    </row>
    <row r="8" spans="1:19" x14ac:dyDescent="0.25">
      <c r="A8" s="11">
        <f t="shared" si="0"/>
        <v>38842</v>
      </c>
      <c r="B8" s="11">
        <v>38842</v>
      </c>
      <c r="C8" s="10">
        <v>56.72</v>
      </c>
      <c r="D8" s="9">
        <f>VLOOKUP(A8,доллар!$A$2:$B$5880,2,FALSE)</f>
        <v>27.208500000000001</v>
      </c>
      <c r="E8" s="12">
        <f t="shared" si="1"/>
        <v>2.0846426668136795</v>
      </c>
      <c r="F8" s="9">
        <v>2005</v>
      </c>
    </row>
    <row r="9" spans="1:19" x14ac:dyDescent="0.25">
      <c r="A9" s="11">
        <f t="shared" si="0"/>
        <v>39219</v>
      </c>
      <c r="B9" s="11">
        <v>39219</v>
      </c>
      <c r="C9" s="10">
        <v>1</v>
      </c>
      <c r="D9" s="9">
        <f>VLOOKUP(A9,доллар!$A$2:$B$5880,2,FALSE)</f>
        <v>25.7376</v>
      </c>
      <c r="E9" s="12">
        <f t="shared" si="1"/>
        <v>3.8853661569066271E-2</v>
      </c>
      <c r="F9" s="9">
        <v>2006</v>
      </c>
    </row>
    <row r="10" spans="1:19" x14ac:dyDescent="0.25">
      <c r="A10" s="11">
        <f t="shared" si="0"/>
        <v>39589</v>
      </c>
      <c r="B10" s="11">
        <v>39589</v>
      </c>
      <c r="C10" s="10">
        <v>1</v>
      </c>
      <c r="D10" s="9">
        <f>VLOOKUP(A10,доллар!$A$2:$B$5880,2,FALSE)</f>
        <v>23.746200000000002</v>
      </c>
      <c r="E10" s="12">
        <f t="shared" si="1"/>
        <v>4.2112001078067222E-2</v>
      </c>
      <c r="F10" s="9">
        <v>2007</v>
      </c>
    </row>
    <row r="11" spans="1:19" x14ac:dyDescent="0.25">
      <c r="A11" s="11">
        <f t="shared" si="0"/>
        <v>39954</v>
      </c>
      <c r="B11" s="11">
        <v>39954</v>
      </c>
      <c r="C11" s="10">
        <v>29</v>
      </c>
      <c r="D11" s="9">
        <f>VLOOKUP(A11,доллар!$A$2:$B$5880,2,FALSE)</f>
        <v>31.800899999999999</v>
      </c>
      <c r="E11" s="12">
        <f t="shared" si="1"/>
        <v>0.91192387636827887</v>
      </c>
      <c r="F11" s="9">
        <v>2008</v>
      </c>
    </row>
    <row r="12" spans="1:19" x14ac:dyDescent="0.25">
      <c r="A12" s="11">
        <f t="shared" si="0"/>
        <v>40318</v>
      </c>
      <c r="B12" s="11">
        <v>40318</v>
      </c>
      <c r="C12" s="10">
        <v>3.15</v>
      </c>
      <c r="D12" s="9">
        <f>VLOOKUP(A12,доллар!$A$2:$B$5880,2,FALSE)</f>
        <v>30.6953</v>
      </c>
      <c r="E12" s="12">
        <f t="shared" si="1"/>
        <v>0.10262157398689702</v>
      </c>
      <c r="F12" s="9">
        <v>2009</v>
      </c>
    </row>
    <row r="13" spans="1:19" x14ac:dyDescent="0.25">
      <c r="A13" s="11">
        <f t="shared" si="0"/>
        <v>40396</v>
      </c>
      <c r="B13" s="11">
        <v>40396</v>
      </c>
      <c r="C13" s="10">
        <v>98.5</v>
      </c>
      <c r="D13" s="9">
        <f>VLOOKUP(A13,доллар!$A$2:$B$5880,2,FALSE)</f>
        <v>29.863299999999999</v>
      </c>
      <c r="E13" s="12">
        <f t="shared" ref="E13:E19" si="2">C13/D13</f>
        <v>3.2983628734935526</v>
      </c>
      <c r="F13" s="9" t="s">
        <v>292</v>
      </c>
    </row>
    <row r="14" spans="1:19" x14ac:dyDescent="0.25">
      <c r="A14" s="11">
        <f t="shared" si="0"/>
        <v>40680</v>
      </c>
      <c r="B14" s="11">
        <v>40680</v>
      </c>
      <c r="C14" s="10">
        <v>142</v>
      </c>
      <c r="D14" s="9">
        <f>VLOOKUP(A14,доллар!$A$2:$B$5880,2,FALSE)</f>
        <v>28.122</v>
      </c>
      <c r="E14" s="12">
        <f t="shared" si="2"/>
        <v>5.0494274944883006</v>
      </c>
      <c r="F14" s="9">
        <v>2010</v>
      </c>
    </row>
    <row r="15" spans="1:19" x14ac:dyDescent="0.25">
      <c r="A15" s="11">
        <f t="shared" si="0"/>
        <v>40870</v>
      </c>
      <c r="B15" s="11">
        <v>40870</v>
      </c>
      <c r="C15" s="10">
        <v>276.5</v>
      </c>
      <c r="D15" s="9">
        <f>VLOOKUP(A15,доллар!$A$2:$B$5880,2,FALSE)</f>
        <v>31.061199999999999</v>
      </c>
      <c r="E15" s="12">
        <f t="shared" si="2"/>
        <v>8.9017810000901445</v>
      </c>
      <c r="F15" s="9" t="s">
        <v>193</v>
      </c>
    </row>
    <row r="16" spans="1:19" x14ac:dyDescent="0.25">
      <c r="A16" s="11">
        <f t="shared" si="0"/>
        <v>41029</v>
      </c>
      <c r="B16" s="11">
        <v>41029</v>
      </c>
      <c r="C16" s="10">
        <v>1.7</v>
      </c>
      <c r="D16" s="9">
        <f>VLOOKUP(A16-2,доллар!$A$2:$B$5880,2,FALSE)</f>
        <v>29.423400000000001</v>
      </c>
      <c r="E16" s="12">
        <f t="shared" si="2"/>
        <v>5.7777143362085955E-2</v>
      </c>
      <c r="F16" s="9">
        <v>2011</v>
      </c>
    </row>
    <row r="17" spans="1:6" x14ac:dyDescent="0.25">
      <c r="A17" s="11">
        <f t="shared" si="0"/>
        <v>41144</v>
      </c>
      <c r="B17" s="11">
        <v>41144</v>
      </c>
      <c r="C17" s="10">
        <v>281.56</v>
      </c>
      <c r="D17" s="9">
        <f>VLOOKUP(A17,доллар!$A$2:$B$5880,2,FALSE)</f>
        <v>31.805599999999998</v>
      </c>
      <c r="E17" s="12">
        <f t="shared" si="2"/>
        <v>8.8525291143697977</v>
      </c>
      <c r="F17" s="9" t="s">
        <v>262</v>
      </c>
    </row>
    <row r="18" spans="1:6" x14ac:dyDescent="0.25">
      <c r="A18" s="11">
        <f t="shared" si="0"/>
        <v>41402</v>
      </c>
      <c r="B18" s="11">
        <v>41402</v>
      </c>
      <c r="C18" s="10">
        <v>5.4</v>
      </c>
      <c r="D18" s="9">
        <f>VLOOKUP(A18,доллар!$A$2:$B$5880,2,FALSE)</f>
        <v>31.078900000000001</v>
      </c>
      <c r="E18" s="12">
        <f t="shared" si="2"/>
        <v>0.1737513232450312</v>
      </c>
      <c r="F18" s="9">
        <v>2012</v>
      </c>
    </row>
    <row r="19" spans="1:6" x14ac:dyDescent="0.25">
      <c r="A19" s="11">
        <f t="shared" si="0"/>
        <v>41508</v>
      </c>
      <c r="B19" s="11">
        <v>41508</v>
      </c>
      <c r="C19" s="10">
        <v>433.72</v>
      </c>
      <c r="D19" s="9">
        <f>VLOOKUP(A19,доллар!$A$2:$B$5880,2,FALSE)</f>
        <v>32.973700000000001</v>
      </c>
      <c r="E19" s="12">
        <f t="shared" si="2"/>
        <v>13.153513254502831</v>
      </c>
      <c r="F19" s="9" t="s">
        <v>229</v>
      </c>
    </row>
    <row r="20" spans="1:6" x14ac:dyDescent="0.25">
      <c r="A20" s="11">
        <f>B20-2</f>
        <v>41836</v>
      </c>
      <c r="B20" s="11">
        <v>41838</v>
      </c>
      <c r="C20" s="10">
        <v>4.78</v>
      </c>
      <c r="D20" s="9">
        <f>VLOOKUP(A20,доллар!$A$2:$B$5880,2,FALSE)</f>
        <v>34.372300000000003</v>
      </c>
      <c r="E20" s="12">
        <f t="shared" ref="E20:E24" si="3">C20/D20</f>
        <v>0.13906546841497369</v>
      </c>
      <c r="F20" s="9">
        <v>2013</v>
      </c>
    </row>
    <row r="21" spans="1:6" x14ac:dyDescent="0.25">
      <c r="A21" s="11">
        <f>B21-2</f>
        <v>42193</v>
      </c>
      <c r="B21" s="11">
        <v>42195</v>
      </c>
      <c r="C21" s="10">
        <v>18.920000000000002</v>
      </c>
      <c r="D21" s="9">
        <f>VLOOKUP(A21,доллар!$A$2:$B$5880,2,FALSE)</f>
        <v>57.219200000000001</v>
      </c>
      <c r="E21" s="12">
        <f t="shared" si="3"/>
        <v>0.33065824059057103</v>
      </c>
      <c r="F21" s="9">
        <v>2014</v>
      </c>
    </row>
    <row r="22" spans="1:6" x14ac:dyDescent="0.25">
      <c r="A22" s="11">
        <f>B22-4</f>
        <v>42558</v>
      </c>
      <c r="B22" s="11">
        <v>42562</v>
      </c>
      <c r="C22" s="10">
        <v>690.15</v>
      </c>
      <c r="D22" s="9">
        <f>VLOOKUP(A22,доллар!$A$2:$B$5880,2,FALSE)</f>
        <v>64.630399999999995</v>
      </c>
      <c r="E22" s="12">
        <f t="shared" si="3"/>
        <v>10.678411397732336</v>
      </c>
      <c r="F22" s="9">
        <v>2015</v>
      </c>
    </row>
    <row r="23" spans="1:6" x14ac:dyDescent="0.25">
      <c r="A23" s="11">
        <f>B23-4</f>
        <v>42923</v>
      </c>
      <c r="B23" s="11">
        <v>42927</v>
      </c>
      <c r="C23" s="10">
        <v>34.18</v>
      </c>
      <c r="D23" s="9">
        <f>VLOOKUP(A23,доллар!$A$2:$B$5880,2,FALSE)</f>
        <v>60.242600000000003</v>
      </c>
      <c r="E23" s="12">
        <f t="shared" si="3"/>
        <v>0.56737259016045116</v>
      </c>
      <c r="F23" s="9">
        <v>2016</v>
      </c>
    </row>
    <row r="24" spans="1:6" x14ac:dyDescent="0.25">
      <c r="A24" s="11">
        <f>B24-4</f>
        <v>43286</v>
      </c>
      <c r="B24" s="11">
        <v>43290</v>
      </c>
      <c r="C24" s="10">
        <v>8.7100000000000009</v>
      </c>
      <c r="D24" s="9">
        <f>VLOOKUP(A24,доллар!$A$2:$B$5880,2,FALSE)</f>
        <v>63.226700000000001</v>
      </c>
      <c r="E24" s="12">
        <f t="shared" si="3"/>
        <v>0.13775825719197746</v>
      </c>
      <c r="F24" s="9">
        <v>2017</v>
      </c>
    </row>
    <row r="32" spans="1:6" x14ac:dyDescent="0.25">
      <c r="A32" t="s">
        <v>220</v>
      </c>
    </row>
  </sheetData>
  <pageMargins left="0.7" right="0.7" top="0.75" bottom="0.75" header="0.3" footer="0.3"/>
  <ignoredErrors>
    <ignoredError sqref="D16" formula="1"/>
  </ignoredError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activeCell="C6" sqref="C6"/>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f>C6</f>
        <v>0.26038</v>
      </c>
      <c r="G2" s="6">
        <f>C7</f>
        <v>2.677</v>
      </c>
      <c r="H2" s="6">
        <f>C8</f>
        <v>3.29284</v>
      </c>
      <c r="I2" s="6">
        <f>C9+C10</f>
        <v>3.1980399999999998</v>
      </c>
      <c r="J2" s="6">
        <f>C11</f>
        <v>3.3638599999999999</v>
      </c>
      <c r="K2" s="6">
        <f>C12+C13</f>
        <v>11.7735</v>
      </c>
      <c r="L2" s="6">
        <f>C14+C15</f>
        <v>9.8959600000000005</v>
      </c>
      <c r="M2" s="6">
        <f>C16+C17</f>
        <v>13.57316</v>
      </c>
      <c r="N2" s="6">
        <f>C18+C19</f>
        <v>9.3545699999999989</v>
      </c>
      <c r="O2" s="6">
        <f>C20</f>
        <v>2.6028000000000002</v>
      </c>
      <c r="P2" s="6">
        <f>C21</f>
        <v>6.8545600000000002</v>
      </c>
      <c r="Q2" s="6">
        <f>C22</f>
        <v>6.8774629999999997</v>
      </c>
      <c r="R2" s="6">
        <f>C23</f>
        <v>6.9754079999999998</v>
      </c>
      <c r="S2" s="6">
        <f>C24</f>
        <v>8.3675929999999994</v>
      </c>
    </row>
    <row r="3" spans="1:19" x14ac:dyDescent="0.25">
      <c r="A3" s="6" t="s">
        <v>206</v>
      </c>
      <c r="B3" s="6" t="s">
        <v>206</v>
      </c>
      <c r="C3" s="6" t="s">
        <v>206</v>
      </c>
      <c r="D3" s="6" t="s">
        <v>206</v>
      </c>
      <c r="E3" s="6" t="s">
        <v>206</v>
      </c>
      <c r="F3" s="13">
        <f>E6</f>
        <v>9.0171768943066895E-3</v>
      </c>
      <c r="G3" s="13">
        <f>E7</f>
        <v>9.7463828795700966E-2</v>
      </c>
      <c r="H3" s="13">
        <f>E8</f>
        <v>0.12701309922392112</v>
      </c>
      <c r="I3" s="13">
        <f>E9+E10</f>
        <v>0.12267663791669298</v>
      </c>
      <c r="J3" s="13">
        <f>E11</f>
        <v>0.10065891844014076</v>
      </c>
      <c r="K3" s="13">
        <f>E12+E13</f>
        <v>0.39223738610958447</v>
      </c>
      <c r="L3" s="13">
        <f>E14+E15</f>
        <v>0.33247054190830327</v>
      </c>
      <c r="M3" s="13">
        <f>E16+E17</f>
        <v>0.44514126655940001</v>
      </c>
      <c r="N3" s="13">
        <f>E18+E19</f>
        <v>0.29339822740672983</v>
      </c>
      <c r="O3" s="13">
        <f>E20</f>
        <v>7.6116613881017356E-2</v>
      </c>
      <c r="P3" s="13">
        <f>E21</f>
        <v>0.12316051423489142</v>
      </c>
      <c r="Q3" s="13">
        <f>E22</f>
        <v>0.10571149483236701</v>
      </c>
      <c r="R3" s="13">
        <f>E23</f>
        <v>0.12320733654566264</v>
      </c>
      <c r="S3" s="13">
        <f>E24</f>
        <v>0.13569238428369648</v>
      </c>
    </row>
    <row r="5" spans="1:19" ht="60" x14ac:dyDescent="0.25">
      <c r="A5" s="9" t="s">
        <v>184</v>
      </c>
      <c r="B5" s="9" t="s">
        <v>185</v>
      </c>
      <c r="C5" s="9" t="s">
        <v>186</v>
      </c>
      <c r="D5" s="9" t="s">
        <v>187</v>
      </c>
      <c r="E5" s="9" t="s">
        <v>188</v>
      </c>
      <c r="F5" s="9" t="s">
        <v>189</v>
      </c>
    </row>
    <row r="6" spans="1:19" x14ac:dyDescent="0.25">
      <c r="A6" s="11">
        <f>B6</f>
        <v>38674</v>
      </c>
      <c r="B6" s="16">
        <v>38674</v>
      </c>
      <c r="C6" s="9">
        <v>0.26038</v>
      </c>
      <c r="D6" s="9">
        <f>VLOOKUP(A6,доллар!$A$2:$B$5880,2,FALSE)</f>
        <v>28.876000000000001</v>
      </c>
      <c r="E6" s="12">
        <f>C6/D6</f>
        <v>9.0171768943066895E-3</v>
      </c>
      <c r="F6" s="9" t="s">
        <v>199</v>
      </c>
    </row>
    <row r="7" spans="1:19" x14ac:dyDescent="0.25">
      <c r="A7" s="11">
        <f t="shared" ref="A7:A19" si="0">B7</f>
        <v>38828</v>
      </c>
      <c r="B7" s="16">
        <v>38828</v>
      </c>
      <c r="C7" s="9">
        <v>2.677</v>
      </c>
      <c r="D7" s="9">
        <f>VLOOKUP(A7,доллар!$A$2:$B$5880,2,FALSE)</f>
        <v>27.4666</v>
      </c>
      <c r="E7" s="12">
        <f t="shared" ref="E7:E24" si="1">C7/D7</f>
        <v>9.7463828795700966E-2</v>
      </c>
      <c r="F7" s="9">
        <v>2005</v>
      </c>
    </row>
    <row r="8" spans="1:19" x14ac:dyDescent="0.25">
      <c r="A8" s="11">
        <f t="shared" si="0"/>
        <v>39181</v>
      </c>
      <c r="B8" s="11">
        <v>39181</v>
      </c>
      <c r="C8" s="10">
        <v>3.29284</v>
      </c>
      <c r="D8" s="9">
        <f>VLOOKUP(A8-2,доллар!$A$2:$B$5880,2,FALSE)</f>
        <v>25.9252</v>
      </c>
      <c r="E8" s="12">
        <f t="shared" si="1"/>
        <v>0.12701309922392112</v>
      </c>
      <c r="F8" s="9">
        <v>2006</v>
      </c>
    </row>
    <row r="9" spans="1:19" x14ac:dyDescent="0.25">
      <c r="A9" s="11">
        <f t="shared" si="0"/>
        <v>39594</v>
      </c>
      <c r="B9" s="11">
        <v>39594</v>
      </c>
      <c r="C9" s="10">
        <v>1.0956300000000001</v>
      </c>
      <c r="D9" s="9">
        <f>VLOOKUP(A9-2,доллар!$A$2:$B$5880,2,FALSE)</f>
        <v>23.6007</v>
      </c>
      <c r="E9" s="12">
        <f t="shared" si="1"/>
        <v>4.642362302813053E-2</v>
      </c>
      <c r="F9" s="9">
        <v>2007</v>
      </c>
    </row>
    <row r="10" spans="1:19" x14ac:dyDescent="0.25">
      <c r="A10" s="11">
        <f t="shared" si="0"/>
        <v>39773</v>
      </c>
      <c r="B10" s="11">
        <v>39773</v>
      </c>
      <c r="C10" s="10">
        <v>2.1024099999999999</v>
      </c>
      <c r="D10" s="9">
        <f>VLOOKUP(A10,доллар!$A$2:$B$5880,2,FALSE)</f>
        <v>27.5715</v>
      </c>
      <c r="E10" s="12">
        <f t="shared" si="1"/>
        <v>7.6253014888562454E-2</v>
      </c>
      <c r="F10" s="9" t="s">
        <v>209</v>
      </c>
    </row>
    <row r="11" spans="1:19" x14ac:dyDescent="0.25">
      <c r="A11" s="11">
        <f t="shared" si="0"/>
        <v>39920</v>
      </c>
      <c r="B11" s="11">
        <v>39920</v>
      </c>
      <c r="C11" s="10">
        <v>3.3638599999999999</v>
      </c>
      <c r="D11" s="9">
        <f>VLOOKUP(A11,доллар!$A$2:$B$5880,2,FALSE)</f>
        <v>33.418399999999998</v>
      </c>
      <c r="E11" s="12">
        <f t="shared" si="1"/>
        <v>0.10065891844014076</v>
      </c>
      <c r="F11" s="9">
        <v>2008</v>
      </c>
    </row>
    <row r="12" spans="1:19" x14ac:dyDescent="0.25">
      <c r="A12" s="11">
        <f t="shared" si="0"/>
        <v>40289</v>
      </c>
      <c r="B12" s="11">
        <v>40289</v>
      </c>
      <c r="C12" s="10">
        <v>5.8867500000000001</v>
      </c>
      <c r="D12" s="9">
        <f>VLOOKUP(A12,доллар!$A$2:$B$5880,2,FALSE)</f>
        <v>29.138100000000001</v>
      </c>
      <c r="E12" s="12">
        <f t="shared" si="1"/>
        <v>0.20202930184191831</v>
      </c>
      <c r="F12" s="9">
        <v>2009</v>
      </c>
    </row>
    <row r="13" spans="1:19" x14ac:dyDescent="0.25">
      <c r="A13" s="11">
        <f t="shared" si="0"/>
        <v>40502</v>
      </c>
      <c r="B13" s="11">
        <v>40502</v>
      </c>
      <c r="C13" s="10">
        <v>5.8867500000000001</v>
      </c>
      <c r="D13" s="9">
        <f>VLOOKUP(A13,доллар!$A$2:$B$5880,2,FALSE)</f>
        <v>30.949000000000002</v>
      </c>
      <c r="E13" s="12">
        <f t="shared" si="1"/>
        <v>0.19020808426766617</v>
      </c>
      <c r="F13" s="9" t="s">
        <v>211</v>
      </c>
    </row>
    <row r="14" spans="1:19" x14ac:dyDescent="0.25">
      <c r="A14" s="11">
        <f t="shared" si="0"/>
        <v>40653</v>
      </c>
      <c r="B14" s="11">
        <v>40653</v>
      </c>
      <c r="C14" s="10">
        <v>3.9587500000000002</v>
      </c>
      <c r="D14" s="9">
        <f>VLOOKUP(A14,доллар!$A$2:$B$5880,2,FALSE)</f>
        <v>28.421299999999999</v>
      </c>
      <c r="E14" s="12">
        <f t="shared" si="1"/>
        <v>0.13928813952915597</v>
      </c>
      <c r="F14" s="9">
        <v>2010</v>
      </c>
    </row>
    <row r="15" spans="1:19" x14ac:dyDescent="0.25">
      <c r="A15" s="11">
        <f t="shared" si="0"/>
        <v>40865</v>
      </c>
      <c r="B15" s="11">
        <v>40865</v>
      </c>
      <c r="C15" s="10">
        <v>5.9372100000000003</v>
      </c>
      <c r="D15" s="9">
        <f>VLOOKUP(A15,доллар!$A$2:$B$5880,2,FALSE)</f>
        <v>30.733699999999999</v>
      </c>
      <c r="E15" s="12">
        <f t="shared" si="1"/>
        <v>0.19318240237914733</v>
      </c>
      <c r="F15" s="9" t="s">
        <v>193</v>
      </c>
    </row>
    <row r="16" spans="1:19" x14ac:dyDescent="0.25">
      <c r="A16" s="11">
        <f t="shared" si="0"/>
        <v>41022</v>
      </c>
      <c r="B16" s="11">
        <v>41022</v>
      </c>
      <c r="C16" s="10">
        <v>7.26593</v>
      </c>
      <c r="D16" s="9">
        <f>VLOOKUP(A16-2,доллар!$A$2:$B$5880,2,FALSE)</f>
        <v>29.5214</v>
      </c>
      <c r="E16" s="12">
        <f t="shared" si="1"/>
        <v>0.24612416755302932</v>
      </c>
      <c r="F16" s="9">
        <v>2011</v>
      </c>
    </row>
    <row r="17" spans="1:6" x14ac:dyDescent="0.25">
      <c r="A17" s="11">
        <f t="shared" si="0"/>
        <v>41229</v>
      </c>
      <c r="B17" s="11">
        <v>41229</v>
      </c>
      <c r="C17" s="10">
        <v>6.3072299999999997</v>
      </c>
      <c r="D17" s="9">
        <f>VLOOKUP(A17,доллар!$A$2:$B$5880,2,FALSE)</f>
        <v>31.6919</v>
      </c>
      <c r="E17" s="12">
        <f t="shared" si="1"/>
        <v>0.19901709900637071</v>
      </c>
      <c r="F17" s="9" t="s">
        <v>194</v>
      </c>
    </row>
    <row r="18" spans="1:6" x14ac:dyDescent="0.25">
      <c r="A18" s="11">
        <f t="shared" si="0"/>
        <v>41394</v>
      </c>
      <c r="B18" s="11">
        <v>41394</v>
      </c>
      <c r="C18" s="10">
        <v>5.14975</v>
      </c>
      <c r="D18" s="9">
        <f>VLOOKUP(A18,доллар!$A$2:$B$5880,2,FALSE)</f>
        <v>31.2559</v>
      </c>
      <c r="E18" s="12">
        <f t="shared" si="1"/>
        <v>0.16476089314337453</v>
      </c>
      <c r="F18" s="9">
        <v>2012</v>
      </c>
    </row>
    <row r="19" spans="1:6" x14ac:dyDescent="0.25">
      <c r="A19" s="11">
        <f t="shared" si="0"/>
        <v>41593</v>
      </c>
      <c r="B19" s="11">
        <v>41593</v>
      </c>
      <c r="C19" s="10">
        <v>4.2048199999999998</v>
      </c>
      <c r="D19" s="9">
        <f>VLOOKUP(A19,доллар!$A$2:$B$5880,2,FALSE)</f>
        <v>32.687399999999997</v>
      </c>
      <c r="E19" s="12">
        <f t="shared" si="1"/>
        <v>0.1286373342633553</v>
      </c>
      <c r="F19" s="9" t="s">
        <v>212</v>
      </c>
    </row>
    <row r="20" spans="1:6" ht="60" x14ac:dyDescent="0.25">
      <c r="A20" s="11">
        <f>B20-2</f>
        <v>41826</v>
      </c>
      <c r="B20" s="11">
        <v>41828</v>
      </c>
      <c r="C20" s="10">
        <f>2.302181+0.300619</f>
        <v>2.6028000000000002</v>
      </c>
      <c r="D20" s="9">
        <f>VLOOKUP(A20-2,доллар!$A$2:$B$5880,2,FALSE)</f>
        <v>34.194899999999997</v>
      </c>
      <c r="E20" s="12">
        <f t="shared" si="1"/>
        <v>7.6116613881017356E-2</v>
      </c>
      <c r="F20" s="9" t="s">
        <v>408</v>
      </c>
    </row>
    <row r="21" spans="1:6" x14ac:dyDescent="0.25">
      <c r="A21" s="11">
        <f t="shared" ref="A21:A23" si="2">B21-2</f>
        <v>42190</v>
      </c>
      <c r="B21" s="11">
        <v>42192</v>
      </c>
      <c r="C21" s="10">
        <v>6.8545600000000002</v>
      </c>
      <c r="D21" s="9">
        <f>VLOOKUP(A21-2,доллар!$A$2:$B$5880,2,FALSE)</f>
        <v>55.655500000000004</v>
      </c>
      <c r="E21" s="12">
        <f t="shared" si="1"/>
        <v>0.12316051423489142</v>
      </c>
      <c r="F21" s="9">
        <v>2014</v>
      </c>
    </row>
    <row r="22" spans="1:6" x14ac:dyDescent="0.25">
      <c r="A22" s="11">
        <f t="shared" si="2"/>
        <v>42549</v>
      </c>
      <c r="B22" s="11">
        <v>42551</v>
      </c>
      <c r="C22" s="10">
        <v>6.8774629999999997</v>
      </c>
      <c r="D22" s="9">
        <f>VLOOKUP(A22,доллар!$A$2:$B$5880,2,FALSE)</f>
        <v>65.058800000000005</v>
      </c>
      <c r="E22" s="12">
        <f t="shared" si="1"/>
        <v>0.10571149483236701</v>
      </c>
      <c r="F22" s="9">
        <v>2015</v>
      </c>
    </row>
    <row r="23" spans="1:6" x14ac:dyDescent="0.25">
      <c r="A23" s="11">
        <f t="shared" si="2"/>
        <v>42892</v>
      </c>
      <c r="B23" s="11">
        <v>42894</v>
      </c>
      <c r="C23" s="10">
        <v>6.9754079999999998</v>
      </c>
      <c r="D23" s="9">
        <f>VLOOKUP(A23,доллар!$A$2:$B$5880,2,FALSE)</f>
        <v>56.615200000000002</v>
      </c>
      <c r="E23" s="12">
        <f t="shared" si="1"/>
        <v>0.12320733654566264</v>
      </c>
      <c r="F23" s="9">
        <v>2016</v>
      </c>
    </row>
    <row r="24" spans="1:6" x14ac:dyDescent="0.25">
      <c r="A24" s="11">
        <f>B24-2</f>
        <v>43248</v>
      </c>
      <c r="B24" s="11">
        <v>43250</v>
      </c>
      <c r="C24" s="10">
        <v>8.3675929999999994</v>
      </c>
      <c r="D24" s="9">
        <f>VLOOKUP(A24-2,доллар!$A$2:$B$5880,2,FALSE)</f>
        <v>61.665900000000001</v>
      </c>
      <c r="E24" s="12">
        <f t="shared" si="1"/>
        <v>0.13569238428369648</v>
      </c>
      <c r="F24" s="9">
        <v>2017</v>
      </c>
    </row>
    <row r="32" spans="1:6" x14ac:dyDescent="0.25">
      <c r="A32" t="s">
        <v>220</v>
      </c>
    </row>
  </sheetData>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f>C6</f>
        <v>0.26038</v>
      </c>
      <c r="G2" s="6">
        <f>C7</f>
        <v>2.677</v>
      </c>
      <c r="H2" s="6">
        <f>C8</f>
        <v>3.29284</v>
      </c>
      <c r="I2" s="6">
        <f>C9+C10</f>
        <v>3.1980399999999998</v>
      </c>
      <c r="J2" s="6">
        <f>C11</f>
        <v>3.3638599999999999</v>
      </c>
      <c r="K2" s="6">
        <f>C12+C13</f>
        <v>11.7735</v>
      </c>
      <c r="L2" s="6">
        <f>C14+C15</f>
        <v>9.8959600000000005</v>
      </c>
      <c r="M2" s="6">
        <f>C16+C17</f>
        <v>13.57316</v>
      </c>
      <c r="N2" s="6">
        <f>C18+C19</f>
        <v>9.3545699999999989</v>
      </c>
      <c r="O2" s="6">
        <f>C20</f>
        <v>2.6028000000000002</v>
      </c>
      <c r="P2" s="6">
        <f>C21</f>
        <v>6.8545600000000002</v>
      </c>
      <c r="Q2" s="6">
        <f>C22</f>
        <v>6.8774629999999997</v>
      </c>
      <c r="R2" s="6">
        <f>C23</f>
        <v>6.9754079999999998</v>
      </c>
      <c r="S2" s="6">
        <f>C24</f>
        <v>8.3675929999999994</v>
      </c>
    </row>
    <row r="3" spans="1:19" x14ac:dyDescent="0.25">
      <c r="A3" s="6" t="s">
        <v>206</v>
      </c>
      <c r="B3" s="6" t="s">
        <v>206</v>
      </c>
      <c r="C3" s="6" t="s">
        <v>206</v>
      </c>
      <c r="D3" s="6" t="s">
        <v>206</v>
      </c>
      <c r="E3" s="6" t="s">
        <v>206</v>
      </c>
      <c r="F3" s="13">
        <f>E6</f>
        <v>9.0171768943066895E-3</v>
      </c>
      <c r="G3" s="13">
        <f>E7</f>
        <v>9.7463828795700966E-2</v>
      </c>
      <c r="H3" s="13">
        <f>E8</f>
        <v>0.12701309922392112</v>
      </c>
      <c r="I3" s="13">
        <f>E9+E10</f>
        <v>0.12267663791669298</v>
      </c>
      <c r="J3" s="13">
        <f>E11</f>
        <v>0.10065891844014076</v>
      </c>
      <c r="K3" s="13">
        <f>E12+E13</f>
        <v>0.39223738610958447</v>
      </c>
      <c r="L3" s="13">
        <f>E14+E15</f>
        <v>0.33247054190830327</v>
      </c>
      <c r="M3" s="13">
        <f>E16+E17</f>
        <v>0.44514126655940001</v>
      </c>
      <c r="N3" s="13">
        <f>E18+E19</f>
        <v>0.29339822740672983</v>
      </c>
      <c r="O3" s="13">
        <f>E20</f>
        <v>7.6116613881017356E-2</v>
      </c>
      <c r="P3" s="13">
        <f>E21</f>
        <v>0.12316051423489142</v>
      </c>
      <c r="Q3" s="13">
        <f>E22</f>
        <v>0.10571149483236701</v>
      </c>
      <c r="R3" s="13">
        <f>E23</f>
        <v>0.12320733654566264</v>
      </c>
      <c r="S3" s="13">
        <f>E24</f>
        <v>0.13569238428369648</v>
      </c>
    </row>
    <row r="5" spans="1:19" ht="60" x14ac:dyDescent="0.25">
      <c r="A5" s="9" t="s">
        <v>184</v>
      </c>
      <c r="B5" s="9" t="s">
        <v>185</v>
      </c>
      <c r="C5" s="9" t="s">
        <v>186</v>
      </c>
      <c r="D5" s="9" t="s">
        <v>187</v>
      </c>
      <c r="E5" s="9" t="s">
        <v>188</v>
      </c>
      <c r="F5" s="9" t="s">
        <v>189</v>
      </c>
    </row>
    <row r="6" spans="1:19" x14ac:dyDescent="0.25">
      <c r="A6" s="11">
        <f>B6</f>
        <v>38674</v>
      </c>
      <c r="B6" s="16">
        <v>38674</v>
      </c>
      <c r="C6" s="9">
        <v>0.26038</v>
      </c>
      <c r="D6" s="9">
        <f>VLOOKUP(A6,доллар!$A$2:$B$5880,2,FALSE)</f>
        <v>28.876000000000001</v>
      </c>
      <c r="E6" s="12">
        <f>C6/D6</f>
        <v>9.0171768943066895E-3</v>
      </c>
      <c r="F6" s="9" t="s">
        <v>199</v>
      </c>
    </row>
    <row r="7" spans="1:19" x14ac:dyDescent="0.25">
      <c r="A7" s="11">
        <f t="shared" ref="A7:A19" si="0">B7</f>
        <v>38828</v>
      </c>
      <c r="B7" s="16">
        <v>38828</v>
      </c>
      <c r="C7" s="9">
        <v>2.677</v>
      </c>
      <c r="D7" s="9">
        <f>VLOOKUP(A7,доллар!$A$2:$B$5880,2,FALSE)</f>
        <v>27.4666</v>
      </c>
      <c r="E7" s="12">
        <f t="shared" ref="E7:E12" si="1">C7/D7</f>
        <v>9.7463828795700966E-2</v>
      </c>
      <c r="F7" s="9">
        <v>2005</v>
      </c>
    </row>
    <row r="8" spans="1:19" x14ac:dyDescent="0.25">
      <c r="A8" s="11">
        <f t="shared" si="0"/>
        <v>39181</v>
      </c>
      <c r="B8" s="11">
        <v>39181</v>
      </c>
      <c r="C8" s="10">
        <v>3.29284</v>
      </c>
      <c r="D8" s="9">
        <f>VLOOKUP(A8-2,доллар!$A$2:$B$5880,2,FALSE)</f>
        <v>25.9252</v>
      </c>
      <c r="E8" s="12">
        <f t="shared" si="1"/>
        <v>0.12701309922392112</v>
      </c>
      <c r="F8" s="9">
        <v>2006</v>
      </c>
    </row>
    <row r="9" spans="1:19" x14ac:dyDescent="0.25">
      <c r="A9" s="11">
        <f t="shared" si="0"/>
        <v>39594</v>
      </c>
      <c r="B9" s="11">
        <v>39594</v>
      </c>
      <c r="C9" s="10">
        <v>1.0956300000000001</v>
      </c>
      <c r="D9" s="9">
        <f>VLOOKUP(A9-2,доллар!$A$2:$B$5880,2,FALSE)</f>
        <v>23.6007</v>
      </c>
      <c r="E9" s="12">
        <f t="shared" si="1"/>
        <v>4.642362302813053E-2</v>
      </c>
      <c r="F9" s="9">
        <v>2007</v>
      </c>
    </row>
    <row r="10" spans="1:19" x14ac:dyDescent="0.25">
      <c r="A10" s="11">
        <f t="shared" si="0"/>
        <v>39773</v>
      </c>
      <c r="B10" s="11">
        <v>39773</v>
      </c>
      <c r="C10" s="10">
        <v>2.1024099999999999</v>
      </c>
      <c r="D10" s="9">
        <f>VLOOKUP(A10,доллар!$A$2:$B$5880,2,FALSE)</f>
        <v>27.5715</v>
      </c>
      <c r="E10" s="12">
        <f t="shared" si="1"/>
        <v>7.6253014888562454E-2</v>
      </c>
      <c r="F10" s="9" t="s">
        <v>209</v>
      </c>
    </row>
    <row r="11" spans="1:19" x14ac:dyDescent="0.25">
      <c r="A11" s="11">
        <f t="shared" si="0"/>
        <v>39920</v>
      </c>
      <c r="B11" s="11">
        <v>39920</v>
      </c>
      <c r="C11" s="10">
        <v>3.3638599999999999</v>
      </c>
      <c r="D11" s="9">
        <f>VLOOKUP(A11,доллар!$A$2:$B$5880,2,FALSE)</f>
        <v>33.418399999999998</v>
      </c>
      <c r="E11" s="12">
        <f t="shared" si="1"/>
        <v>0.10065891844014076</v>
      </c>
      <c r="F11" s="9">
        <v>2008</v>
      </c>
    </row>
    <row r="12" spans="1:19" x14ac:dyDescent="0.25">
      <c r="A12" s="11">
        <f t="shared" si="0"/>
        <v>40289</v>
      </c>
      <c r="B12" s="11">
        <v>40289</v>
      </c>
      <c r="C12" s="10">
        <v>5.8867500000000001</v>
      </c>
      <c r="D12" s="9">
        <f>VLOOKUP(A12,доллар!$A$2:$B$5880,2,FALSE)</f>
        <v>29.138100000000001</v>
      </c>
      <c r="E12" s="12">
        <f t="shared" si="1"/>
        <v>0.20202930184191831</v>
      </c>
      <c r="F12" s="9">
        <v>2009</v>
      </c>
    </row>
    <row r="13" spans="1:19" x14ac:dyDescent="0.25">
      <c r="A13" s="11">
        <f t="shared" si="0"/>
        <v>40502</v>
      </c>
      <c r="B13" s="11">
        <v>40502</v>
      </c>
      <c r="C13" s="10">
        <v>5.8867500000000001</v>
      </c>
      <c r="D13" s="9">
        <f>VLOOKUP(A13,доллар!$A$2:$B$5880,2,FALSE)</f>
        <v>30.949000000000002</v>
      </c>
      <c r="E13" s="12">
        <f t="shared" ref="E13:E19" si="2">C13/D13</f>
        <v>0.19020808426766617</v>
      </c>
      <c r="F13" s="9" t="s">
        <v>211</v>
      </c>
    </row>
    <row r="14" spans="1:19" x14ac:dyDescent="0.25">
      <c r="A14" s="11">
        <f t="shared" si="0"/>
        <v>40653</v>
      </c>
      <c r="B14" s="11">
        <v>40653</v>
      </c>
      <c r="C14" s="10">
        <v>3.9587500000000002</v>
      </c>
      <c r="D14" s="9">
        <f>VLOOKUP(A14,доллар!$A$2:$B$5880,2,FALSE)</f>
        <v>28.421299999999999</v>
      </c>
      <c r="E14" s="12">
        <f t="shared" si="2"/>
        <v>0.13928813952915597</v>
      </c>
      <c r="F14" s="9">
        <v>2010</v>
      </c>
    </row>
    <row r="15" spans="1:19" x14ac:dyDescent="0.25">
      <c r="A15" s="11">
        <f t="shared" si="0"/>
        <v>40865</v>
      </c>
      <c r="B15" s="11">
        <v>40865</v>
      </c>
      <c r="C15" s="10">
        <v>5.9372100000000003</v>
      </c>
      <c r="D15" s="9">
        <f>VLOOKUP(A15,доллар!$A$2:$B$5880,2,FALSE)</f>
        <v>30.733699999999999</v>
      </c>
      <c r="E15" s="12">
        <f t="shared" si="2"/>
        <v>0.19318240237914733</v>
      </c>
      <c r="F15" s="9" t="s">
        <v>193</v>
      </c>
    </row>
    <row r="16" spans="1:19" x14ac:dyDescent="0.25">
      <c r="A16" s="11">
        <f t="shared" si="0"/>
        <v>41022</v>
      </c>
      <c r="B16" s="11">
        <v>41022</v>
      </c>
      <c r="C16" s="10">
        <v>7.26593</v>
      </c>
      <c r="D16" s="9">
        <f>VLOOKUP(A16-2,доллар!$A$2:$B$5880,2,FALSE)</f>
        <v>29.5214</v>
      </c>
      <c r="E16" s="12">
        <f t="shared" si="2"/>
        <v>0.24612416755302932</v>
      </c>
      <c r="F16" s="9">
        <v>2011</v>
      </c>
    </row>
    <row r="17" spans="1:6" x14ac:dyDescent="0.25">
      <c r="A17" s="11">
        <f t="shared" si="0"/>
        <v>41229</v>
      </c>
      <c r="B17" s="11">
        <v>41229</v>
      </c>
      <c r="C17" s="10">
        <v>6.3072299999999997</v>
      </c>
      <c r="D17" s="9">
        <f>VLOOKUP(A17,доллар!$A$2:$B$5880,2,FALSE)</f>
        <v>31.6919</v>
      </c>
      <c r="E17" s="12">
        <f t="shared" si="2"/>
        <v>0.19901709900637071</v>
      </c>
      <c r="F17" s="9" t="s">
        <v>194</v>
      </c>
    </row>
    <row r="18" spans="1:6" x14ac:dyDescent="0.25">
      <c r="A18" s="11">
        <f t="shared" si="0"/>
        <v>41394</v>
      </c>
      <c r="B18" s="11">
        <v>41394</v>
      </c>
      <c r="C18" s="10">
        <v>5.14975</v>
      </c>
      <c r="D18" s="9">
        <f>VLOOKUP(A18,доллар!$A$2:$B$5880,2,FALSE)</f>
        <v>31.2559</v>
      </c>
      <c r="E18" s="12">
        <f t="shared" si="2"/>
        <v>0.16476089314337453</v>
      </c>
      <c r="F18" s="9">
        <v>2012</v>
      </c>
    </row>
    <row r="19" spans="1:6" x14ac:dyDescent="0.25">
      <c r="A19" s="11">
        <f t="shared" si="0"/>
        <v>41593</v>
      </c>
      <c r="B19" s="11">
        <v>41593</v>
      </c>
      <c r="C19" s="10">
        <v>4.2048199999999998</v>
      </c>
      <c r="D19" s="9">
        <f>VLOOKUP(A19,доллар!$A$2:$B$5880,2,FALSE)</f>
        <v>32.687399999999997</v>
      </c>
      <c r="E19" s="12">
        <f t="shared" si="2"/>
        <v>0.1286373342633553</v>
      </c>
      <c r="F19" s="9" t="s">
        <v>212</v>
      </c>
    </row>
    <row r="20" spans="1:6" ht="60" x14ac:dyDescent="0.25">
      <c r="A20" s="11">
        <f>B20-2</f>
        <v>41826</v>
      </c>
      <c r="B20" s="11">
        <v>41828</v>
      </c>
      <c r="C20" s="10">
        <f>2.302181+0.300619</f>
        <v>2.6028000000000002</v>
      </c>
      <c r="D20" s="9">
        <f>VLOOKUP(A20-2,доллар!$A$2:$B$5880,2,FALSE)</f>
        <v>34.194899999999997</v>
      </c>
      <c r="E20" s="12">
        <f t="shared" ref="E20:E24" si="3">C20/D20</f>
        <v>7.6116613881017356E-2</v>
      </c>
      <c r="F20" s="9" t="s">
        <v>408</v>
      </c>
    </row>
    <row r="21" spans="1:6" x14ac:dyDescent="0.25">
      <c r="A21" s="11">
        <f t="shared" ref="A21:A23" si="4">B21-2</f>
        <v>42190</v>
      </c>
      <c r="B21" s="11">
        <v>42192</v>
      </c>
      <c r="C21" s="10">
        <v>6.8545600000000002</v>
      </c>
      <c r="D21" s="9">
        <f>VLOOKUP(A21-2,доллар!$A$2:$B$5880,2,FALSE)</f>
        <v>55.655500000000004</v>
      </c>
      <c r="E21" s="12">
        <f t="shared" si="3"/>
        <v>0.12316051423489142</v>
      </c>
      <c r="F21" s="9">
        <v>2014</v>
      </c>
    </row>
    <row r="22" spans="1:6" x14ac:dyDescent="0.25">
      <c r="A22" s="11">
        <f t="shared" si="4"/>
        <v>42549</v>
      </c>
      <c r="B22" s="11">
        <v>42551</v>
      </c>
      <c r="C22" s="10">
        <v>6.8774629999999997</v>
      </c>
      <c r="D22" s="9">
        <f>VLOOKUP(A22,доллар!$A$2:$B$5880,2,FALSE)</f>
        <v>65.058800000000005</v>
      </c>
      <c r="E22" s="12">
        <f t="shared" si="3"/>
        <v>0.10571149483236701</v>
      </c>
      <c r="F22" s="9">
        <v>2015</v>
      </c>
    </row>
    <row r="23" spans="1:6" x14ac:dyDescent="0.25">
      <c r="A23" s="11">
        <f t="shared" si="4"/>
        <v>42892</v>
      </c>
      <c r="B23" s="11">
        <v>42894</v>
      </c>
      <c r="C23" s="10">
        <v>6.9754079999999998</v>
      </c>
      <c r="D23" s="9">
        <f>VLOOKUP(A23,доллар!$A$2:$B$5880,2,FALSE)</f>
        <v>56.615200000000002</v>
      </c>
      <c r="E23" s="12">
        <f t="shared" si="3"/>
        <v>0.12320733654566264</v>
      </c>
      <c r="F23" s="9">
        <v>2016</v>
      </c>
    </row>
    <row r="24" spans="1:6" x14ac:dyDescent="0.25">
      <c r="A24" s="11">
        <f>B24-2</f>
        <v>43248</v>
      </c>
      <c r="B24" s="11">
        <v>43250</v>
      </c>
      <c r="C24" s="10">
        <v>8.3675929999999994</v>
      </c>
      <c r="D24" s="9">
        <f>VLOOKUP(A24-2,доллар!$A$2:$B$5880,2,FALSE)</f>
        <v>61.665900000000001</v>
      </c>
      <c r="E24" s="12">
        <f t="shared" si="3"/>
        <v>0.13569238428369648</v>
      </c>
      <c r="F24" s="9">
        <v>2017</v>
      </c>
    </row>
    <row r="32" spans="1:6" x14ac:dyDescent="0.25">
      <c r="A32" t="s">
        <v>220</v>
      </c>
    </row>
  </sheetData>
  <pageMargins left="0.7" right="0.7" top="0.75" bottom="0.75" header="0.3" footer="0.3"/>
  <ignoredErrors>
    <ignoredError sqref="D16" formula="1"/>
  </ignoredError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v>0</v>
      </c>
      <c r="K2" s="6">
        <v>0</v>
      </c>
      <c r="L2" s="6">
        <v>0</v>
      </c>
      <c r="M2" s="6">
        <v>0</v>
      </c>
      <c r="N2" s="6">
        <v>0</v>
      </c>
      <c r="O2" s="6">
        <f>C6</f>
        <v>4.16</v>
      </c>
      <c r="P2" s="6">
        <v>0</v>
      </c>
      <c r="Q2" s="6">
        <v>0</v>
      </c>
      <c r="R2" s="6">
        <v>0</v>
      </c>
      <c r="S2" s="6">
        <f>C7</f>
        <v>22.71</v>
      </c>
    </row>
    <row r="3" spans="1:19" x14ac:dyDescent="0.25">
      <c r="A3" s="6" t="s">
        <v>206</v>
      </c>
      <c r="B3" s="6" t="s">
        <v>206</v>
      </c>
      <c r="C3" s="6" t="s">
        <v>206</v>
      </c>
      <c r="D3" s="6" t="s">
        <v>206</v>
      </c>
      <c r="E3" s="6" t="s">
        <v>206</v>
      </c>
      <c r="F3" s="6" t="s">
        <v>206</v>
      </c>
      <c r="G3" s="6" t="s">
        <v>206</v>
      </c>
      <c r="H3" s="6" t="s">
        <v>206</v>
      </c>
      <c r="I3" s="6" t="s">
        <v>206</v>
      </c>
      <c r="J3" s="6">
        <v>0</v>
      </c>
      <c r="K3" s="6">
        <v>0</v>
      </c>
      <c r="L3" s="6">
        <v>0</v>
      </c>
      <c r="M3" s="6">
        <v>0</v>
      </c>
      <c r="N3" s="6">
        <v>0</v>
      </c>
      <c r="O3" s="13">
        <f>E6</f>
        <v>9.913566095603954E-2</v>
      </c>
      <c r="P3" s="6">
        <v>0</v>
      </c>
      <c r="Q3" s="6">
        <v>0</v>
      </c>
      <c r="R3" s="6">
        <v>0</v>
      </c>
      <c r="S3" s="13">
        <f>E7</f>
        <v>0.33356785410555789</v>
      </c>
    </row>
    <row r="5" spans="1:19" ht="60" x14ac:dyDescent="0.25">
      <c r="A5" s="9" t="s">
        <v>184</v>
      </c>
      <c r="B5" s="9" t="s">
        <v>185</v>
      </c>
      <c r="C5" s="9" t="s">
        <v>186</v>
      </c>
      <c r="D5" s="9" t="s">
        <v>187</v>
      </c>
      <c r="E5" s="9" t="s">
        <v>188</v>
      </c>
      <c r="F5" s="9" t="s">
        <v>189</v>
      </c>
    </row>
    <row r="6" spans="1:19" x14ac:dyDescent="0.25">
      <c r="A6" s="11">
        <f>B6-2</f>
        <v>41946</v>
      </c>
      <c r="B6" s="16">
        <v>41948</v>
      </c>
      <c r="C6" s="9">
        <v>4.16</v>
      </c>
      <c r="D6" s="9">
        <f>VLOOKUP(A6-2,доллар!$A$2:$B$5880,2,FALSE)</f>
        <v>41.962699999999998</v>
      </c>
      <c r="E6" s="12">
        <f>C6/D6</f>
        <v>9.913566095603954E-2</v>
      </c>
      <c r="F6" s="9">
        <v>2014</v>
      </c>
    </row>
    <row r="7" spans="1:19" ht="45" x14ac:dyDescent="0.25">
      <c r="A7" s="11">
        <f>B7-4</f>
        <v>43343</v>
      </c>
      <c r="B7" s="16">
        <v>43347</v>
      </c>
      <c r="C7" s="9">
        <v>22.71</v>
      </c>
      <c r="D7" s="9">
        <f>VLOOKUP(A7,доллар!$A$2:$B$5880,2,FALSE)</f>
        <v>68.082099999999997</v>
      </c>
      <c r="E7" s="12">
        <f t="shared" ref="E7" si="0">C7/D7</f>
        <v>0.33356785410555789</v>
      </c>
      <c r="F7" s="9" t="s">
        <v>410</v>
      </c>
    </row>
    <row r="18" spans="1:1" x14ac:dyDescent="0.25">
      <c r="A18" t="s">
        <v>220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5" sqref="A3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f>C6</f>
        <v>0.14000000000000001</v>
      </c>
      <c r="J2" s="6">
        <f>C7</f>
        <v>0.11</v>
      </c>
      <c r="K2" s="6">
        <f>C8</f>
        <v>0.11</v>
      </c>
      <c r="L2" s="6">
        <f>C9</f>
        <v>0.11</v>
      </c>
      <c r="M2" s="6">
        <f>C10</f>
        <v>0.11</v>
      </c>
      <c r="N2" s="6">
        <f>C11</f>
        <v>0.11</v>
      </c>
      <c r="O2" s="6">
        <f>C12</f>
        <v>0.11</v>
      </c>
      <c r="P2" s="6">
        <f>C13</f>
        <v>2.02</v>
      </c>
      <c r="Q2" s="6">
        <f>C14</f>
        <v>1.05</v>
      </c>
      <c r="R2" s="6">
        <f>C15</f>
        <v>1.05</v>
      </c>
      <c r="S2" s="6">
        <f>C16</f>
        <v>1.62</v>
      </c>
    </row>
    <row r="3" spans="1:19" x14ac:dyDescent="0.25">
      <c r="A3" s="6" t="s">
        <v>206</v>
      </c>
      <c r="B3" s="6" t="s">
        <v>206</v>
      </c>
      <c r="C3" s="6" t="s">
        <v>206</v>
      </c>
      <c r="D3" s="6" t="s">
        <v>206</v>
      </c>
      <c r="E3" s="6" t="s">
        <v>206</v>
      </c>
      <c r="F3" s="6" t="s">
        <v>206</v>
      </c>
      <c r="G3" s="6" t="s">
        <v>206</v>
      </c>
      <c r="H3" s="6" t="s">
        <v>206</v>
      </c>
      <c r="I3" s="13">
        <f>E6</f>
        <v>5.8678804796573163E-3</v>
      </c>
      <c r="J3" s="13">
        <f>E7</f>
        <v>3.0774223510387699E-3</v>
      </c>
      <c r="K3" s="13">
        <f>E8</f>
        <v>3.6974914201392275E-3</v>
      </c>
      <c r="L3" s="13">
        <f>E9</f>
        <v>3.8876813514994082E-3</v>
      </c>
      <c r="M3" s="13">
        <f>E10</f>
        <v>3.7084360176791262E-3</v>
      </c>
      <c r="N3" s="13">
        <f>E11</f>
        <v>3.5922590084058858E-3</v>
      </c>
      <c r="O3" s="13">
        <f>E12</f>
        <v>3.2117163412127441E-3</v>
      </c>
      <c r="P3" s="13">
        <f>E13</f>
        <v>3.6173942941872775E-2</v>
      </c>
      <c r="Q3" s="13">
        <f>E14</f>
        <v>1.5730549175943947E-2</v>
      </c>
      <c r="R3" s="13">
        <f>E15</f>
        <v>1.8500246669955599E-2</v>
      </c>
      <c r="S3" s="13">
        <f>E16</f>
        <v>2.5881198906599227E-2</v>
      </c>
    </row>
    <row r="5" spans="1:19" ht="60" x14ac:dyDescent="0.25">
      <c r="A5" s="9" t="s">
        <v>184</v>
      </c>
      <c r="B5" s="9" t="s">
        <v>185</v>
      </c>
      <c r="C5" s="9" t="s">
        <v>186</v>
      </c>
      <c r="D5" s="9" t="s">
        <v>187</v>
      </c>
      <c r="E5" s="9" t="s">
        <v>188</v>
      </c>
      <c r="F5" s="9" t="s">
        <v>189</v>
      </c>
    </row>
    <row r="6" spans="1:19" x14ac:dyDescent="0.25">
      <c r="A6" s="11">
        <f>B6</f>
        <v>39519</v>
      </c>
      <c r="B6" s="16">
        <v>39519</v>
      </c>
      <c r="C6" s="9">
        <v>0.14000000000000001</v>
      </c>
      <c r="D6" s="9">
        <f>VLOOKUP(A6,доллар!$A$2:$B$5880,2,FALSE)</f>
        <v>23.858699999999999</v>
      </c>
      <c r="E6" s="12">
        <f>C6/D6</f>
        <v>5.8678804796573163E-3</v>
      </c>
      <c r="F6" s="9">
        <v>2007</v>
      </c>
    </row>
    <row r="7" spans="1:19" x14ac:dyDescent="0.25">
      <c r="A7" s="11">
        <f t="shared" ref="A7:A11" si="0">B7</f>
        <v>39882</v>
      </c>
      <c r="B7" s="16">
        <v>39882</v>
      </c>
      <c r="C7" s="9">
        <v>0.11</v>
      </c>
      <c r="D7" s="9">
        <f>VLOOKUP(A7-12,доллар!$A$2:$B$5880,2,FALSE)</f>
        <v>35.744199999999999</v>
      </c>
      <c r="E7" s="12">
        <f t="shared" ref="E7:E12" si="1">C7/D7</f>
        <v>3.0774223510387699E-3</v>
      </c>
      <c r="F7" s="9">
        <v>2008</v>
      </c>
    </row>
    <row r="8" spans="1:19" x14ac:dyDescent="0.25">
      <c r="A8" s="11">
        <f t="shared" si="0"/>
        <v>40247</v>
      </c>
      <c r="B8" s="16">
        <v>40247</v>
      </c>
      <c r="C8" s="10">
        <v>0.11</v>
      </c>
      <c r="D8" s="9">
        <f>VLOOKUP(A8,доллар!$A$2:$B$5880,2,FALSE)</f>
        <v>29.7499</v>
      </c>
      <c r="E8" s="12">
        <f t="shared" si="1"/>
        <v>3.6974914201392275E-3</v>
      </c>
      <c r="F8" s="9">
        <v>2009</v>
      </c>
    </row>
    <row r="9" spans="1:19" x14ac:dyDescent="0.25">
      <c r="A9" s="11">
        <f t="shared" si="0"/>
        <v>40612</v>
      </c>
      <c r="B9" s="11">
        <v>40612</v>
      </c>
      <c r="C9" s="10">
        <v>0.11</v>
      </c>
      <c r="D9" s="9">
        <f>VLOOKUP(A9,доллар!$A$2:$B$5880,2,FALSE)</f>
        <v>28.294499999999999</v>
      </c>
      <c r="E9" s="12">
        <f t="shared" si="1"/>
        <v>3.8876813514994082E-3</v>
      </c>
      <c r="F9" s="9">
        <v>2010</v>
      </c>
    </row>
    <row r="10" spans="1:19" x14ac:dyDescent="0.25">
      <c r="A10" s="11">
        <f t="shared" si="0"/>
        <v>40979</v>
      </c>
      <c r="B10" s="11">
        <v>40979</v>
      </c>
      <c r="C10" s="10">
        <v>0.11</v>
      </c>
      <c r="D10" s="9">
        <f>VLOOKUP(A10-3,доллар!$A$2:$B$5880,2,FALSE)</f>
        <v>29.662099999999999</v>
      </c>
      <c r="E10" s="12">
        <f t="shared" si="1"/>
        <v>3.7084360176791262E-3</v>
      </c>
      <c r="F10" s="9">
        <v>2011</v>
      </c>
    </row>
    <row r="11" spans="1:19" x14ac:dyDescent="0.25">
      <c r="A11" s="11">
        <f t="shared" si="0"/>
        <v>41340</v>
      </c>
      <c r="B11" s="11">
        <v>41340</v>
      </c>
      <c r="C11" s="10">
        <v>0.11</v>
      </c>
      <c r="D11" s="9">
        <f>VLOOKUP(A11,доллар!$A$2:$B$5880,2,FALSE)</f>
        <v>30.621400000000001</v>
      </c>
      <c r="E11" s="12">
        <f t="shared" si="1"/>
        <v>3.5922590084058858E-3</v>
      </c>
      <c r="F11" s="9">
        <v>2012</v>
      </c>
    </row>
    <row r="12" spans="1:19" x14ac:dyDescent="0.25">
      <c r="A12" s="11">
        <f>B12-4</f>
        <v>41823</v>
      </c>
      <c r="B12" s="11">
        <v>41827</v>
      </c>
      <c r="C12" s="10">
        <v>0.11</v>
      </c>
      <c r="D12" s="9">
        <f>VLOOKUP(A12,доллар!$A$2:$B$5880,2,FALSE)</f>
        <v>34.249600000000001</v>
      </c>
      <c r="E12" s="12">
        <f t="shared" si="1"/>
        <v>3.2117163412127441E-3</v>
      </c>
      <c r="F12" s="9">
        <v>2013</v>
      </c>
    </row>
    <row r="13" spans="1:19" x14ac:dyDescent="0.25">
      <c r="A13" s="11">
        <f>B13-2</f>
        <v>42186</v>
      </c>
      <c r="B13" s="11">
        <v>42188</v>
      </c>
      <c r="C13" s="10">
        <v>2.02</v>
      </c>
      <c r="D13" s="9">
        <f>VLOOKUP(A13,доллар!$A$2:$B$5880,2,FALSE)</f>
        <v>55.841299999999997</v>
      </c>
      <c r="E13" s="12">
        <f t="shared" ref="E13:E16" si="2">C13/D13</f>
        <v>3.6173942941872775E-2</v>
      </c>
      <c r="F13" s="9">
        <v>2014</v>
      </c>
    </row>
    <row r="14" spans="1:19" x14ac:dyDescent="0.25">
      <c r="A14" s="11">
        <f>B14-4</f>
        <v>42524</v>
      </c>
      <c r="B14" s="11">
        <v>42528</v>
      </c>
      <c r="C14" s="10">
        <v>1.05</v>
      </c>
      <c r="D14" s="9">
        <f>VLOOKUP(A14,доллар!$A$2:$B$5880,2,FALSE)</f>
        <v>66.749099999999999</v>
      </c>
      <c r="E14" s="12">
        <f t="shared" si="2"/>
        <v>1.5730549175943947E-2</v>
      </c>
      <c r="F14" s="9">
        <v>2015</v>
      </c>
    </row>
    <row r="15" spans="1:19" x14ac:dyDescent="0.25">
      <c r="A15" s="11">
        <f>B15-2</f>
        <v>42884</v>
      </c>
      <c r="B15" s="11">
        <v>42886</v>
      </c>
      <c r="C15" s="10">
        <v>1.05</v>
      </c>
      <c r="D15" s="9">
        <f>VLOOKUP(A15-2,доллар!$A$2:$B$5880,2,FALSE)</f>
        <v>56.756</v>
      </c>
      <c r="E15" s="12">
        <f t="shared" si="2"/>
        <v>1.8500246669955599E-2</v>
      </c>
      <c r="F15" s="9">
        <v>2016</v>
      </c>
    </row>
    <row r="16" spans="1:19" x14ac:dyDescent="0.25">
      <c r="A16" s="11">
        <f>B16-4</f>
        <v>43251</v>
      </c>
      <c r="B16" s="11">
        <v>43255</v>
      </c>
      <c r="C16" s="10">
        <v>1.62</v>
      </c>
      <c r="D16" s="9">
        <f>VLOOKUP(A16,доллар!$A$2:$B$5880,2,FALSE)</f>
        <v>62.593699999999998</v>
      </c>
      <c r="E16" s="12">
        <f t="shared" si="2"/>
        <v>2.5881198906599227E-2</v>
      </c>
      <c r="F16" s="9">
        <v>2017</v>
      </c>
    </row>
    <row r="36" spans="1:1" x14ac:dyDescent="0.25">
      <c r="A36" t="s">
        <v>220</v>
      </c>
    </row>
  </sheetData>
  <pageMargins left="0.7" right="0.7" top="0.75" bottom="0.75" header="0.3" footer="0.3"/>
  <ignoredErrors>
    <ignoredError sqref="D7:D15 A13:A15" formula="1"/>
  </ignoredError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heetViews>
  <sheetFormatPr defaultRowHeight="15" x14ac:dyDescent="0.25"/>
  <cols>
    <col min="1" max="5" width="12.140625" customWidth="1"/>
    <col min="6" max="6" width="14.85546875" customWidth="1"/>
    <col min="7"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13">
        <f>E6+E7</f>
        <v>21.561209999999999</v>
      </c>
      <c r="N2" s="13">
        <f>E8+E9</f>
        <v>10.077367000000001</v>
      </c>
      <c r="O2" s="13">
        <f>E10+E11+E12</f>
        <v>7.198982</v>
      </c>
      <c r="P2" s="13">
        <f>E13+E14+E15</f>
        <v>32.815425000000005</v>
      </c>
      <c r="Q2" s="13">
        <f>E16+E17+E18</f>
        <v>23.596333999999999</v>
      </c>
      <c r="R2" s="13">
        <f>E19+E20</f>
        <v>18.304104000000002</v>
      </c>
      <c r="S2" s="13">
        <f>E21+E22</f>
        <v>30.540655999999998</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59">
        <f>C6+C7</f>
        <v>0.7</v>
      </c>
      <c r="N3" s="59">
        <f>C8+C9</f>
        <v>0.32</v>
      </c>
      <c r="O3" s="59">
        <f>C10+C11+C12</f>
        <v>0.18</v>
      </c>
      <c r="P3" s="59">
        <f>C13+C14+C15</f>
        <v>0.51</v>
      </c>
      <c r="Q3" s="59">
        <f>C16+C17+C18</f>
        <v>0.37</v>
      </c>
      <c r="R3" s="59">
        <f>C19+C20</f>
        <v>0.32</v>
      </c>
      <c r="S3" s="59">
        <f>C21+C22</f>
        <v>0.47</v>
      </c>
    </row>
    <row r="5" spans="1:19" ht="60" x14ac:dyDescent="0.25">
      <c r="A5" s="9" t="s">
        <v>184</v>
      </c>
      <c r="B5" s="9" t="s">
        <v>185</v>
      </c>
      <c r="C5" s="9" t="s">
        <v>188</v>
      </c>
      <c r="D5" s="9" t="s">
        <v>187</v>
      </c>
      <c r="E5" s="9" t="s">
        <v>186</v>
      </c>
      <c r="F5" s="9" t="s">
        <v>189</v>
      </c>
    </row>
    <row r="6" spans="1:19" x14ac:dyDescent="0.25">
      <c r="A6" s="11">
        <f t="shared" ref="A6:A18" si="0">B6-1</f>
        <v>41046</v>
      </c>
      <c r="B6" s="16">
        <v>41047</v>
      </c>
      <c r="C6" s="57">
        <v>0.2</v>
      </c>
      <c r="D6" s="9">
        <f>VLOOKUP(A6,доллар!$A$2:$B$5880,2,FALSE)</f>
        <v>30.9758</v>
      </c>
      <c r="E6" s="12">
        <f>C6*D6</f>
        <v>6.1951600000000004</v>
      </c>
      <c r="F6" s="9">
        <v>2011</v>
      </c>
    </row>
    <row r="7" spans="1:19" ht="31.5" customHeight="1" x14ac:dyDescent="0.25">
      <c r="A7" s="11">
        <f t="shared" si="0"/>
        <v>41256</v>
      </c>
      <c r="B7" s="16">
        <v>41257</v>
      </c>
      <c r="C7" s="57">
        <v>0.5</v>
      </c>
      <c r="D7" s="9">
        <f>VLOOKUP(A7,доллар!$A$2:$B$5880,2,FALSE)</f>
        <v>30.732099999999999</v>
      </c>
      <c r="E7" s="12">
        <f t="shared" ref="E7:E22" si="1">C7*D7</f>
        <v>15.36605</v>
      </c>
      <c r="F7" s="9" t="s">
        <v>411</v>
      </c>
    </row>
    <row r="8" spans="1:19" x14ac:dyDescent="0.25">
      <c r="A8" s="11">
        <f t="shared" si="0"/>
        <v>41410</v>
      </c>
      <c r="B8" s="11">
        <v>41411</v>
      </c>
      <c r="C8" s="57">
        <v>0.31</v>
      </c>
      <c r="D8" s="9">
        <f>VLOOKUP(A8,доллар!$A$2:$B$5880,2,FALSE)</f>
        <v>31.428100000000001</v>
      </c>
      <c r="E8" s="12">
        <f t="shared" si="1"/>
        <v>9.7427109999999999</v>
      </c>
      <c r="F8" s="9">
        <v>2012</v>
      </c>
    </row>
    <row r="9" spans="1:19" x14ac:dyDescent="0.25">
      <c r="A9" s="11">
        <f t="shared" si="0"/>
        <v>41522</v>
      </c>
      <c r="B9" s="11">
        <v>41523</v>
      </c>
      <c r="C9" s="57">
        <v>0.01</v>
      </c>
      <c r="D9" s="9">
        <f>VLOOKUP(A9,доллар!$A$2:$B$5880,2,FALSE)</f>
        <v>33.465600000000002</v>
      </c>
      <c r="E9" s="12">
        <f t="shared" si="1"/>
        <v>0.33465600000000001</v>
      </c>
      <c r="F9" s="9" t="s">
        <v>229</v>
      </c>
    </row>
    <row r="10" spans="1:19" x14ac:dyDescent="0.25">
      <c r="A10" s="11">
        <f t="shared" si="0"/>
        <v>41760</v>
      </c>
      <c r="B10" s="11">
        <v>41761</v>
      </c>
      <c r="C10" s="57">
        <v>0.08</v>
      </c>
      <c r="D10" s="9">
        <f>VLOOKUP(A10,доллар!$A$2:$B$5880,2,FALSE)</f>
        <v>35.722700000000003</v>
      </c>
      <c r="E10" s="12">
        <f t="shared" si="1"/>
        <v>2.8578160000000001</v>
      </c>
      <c r="F10" s="9">
        <v>2013</v>
      </c>
    </row>
    <row r="11" spans="1:19" x14ac:dyDescent="0.25">
      <c r="A11" s="11">
        <f t="shared" si="0"/>
        <v>41886</v>
      </c>
      <c r="B11" s="11">
        <v>41887</v>
      </c>
      <c r="C11" s="57">
        <v>0.08</v>
      </c>
      <c r="D11" s="9">
        <f>VLOOKUP(A11,доллар!$A$2:$B$5880,2,FALSE)</f>
        <v>37.318300000000001</v>
      </c>
      <c r="E11" s="12">
        <f t="shared" si="1"/>
        <v>2.9854640000000003</v>
      </c>
      <c r="F11" s="9" t="s">
        <v>230</v>
      </c>
    </row>
    <row r="12" spans="1:19" ht="36" customHeight="1" x14ac:dyDescent="0.25">
      <c r="A12" s="11">
        <f t="shared" si="0"/>
        <v>41991</v>
      </c>
      <c r="B12" s="11">
        <v>41992</v>
      </c>
      <c r="C12" s="57">
        <v>0.02</v>
      </c>
      <c r="D12" s="9">
        <f>VLOOKUP(A12,доллар!$A$2:$B$5880,2,FALSE)</f>
        <v>67.7851</v>
      </c>
      <c r="E12" s="12">
        <f t="shared" si="1"/>
        <v>1.355702</v>
      </c>
      <c r="F12" s="9" t="s">
        <v>412</v>
      </c>
    </row>
    <row r="13" spans="1:19" x14ac:dyDescent="0.25">
      <c r="A13" s="11">
        <f t="shared" si="0"/>
        <v>42124</v>
      </c>
      <c r="B13" s="11">
        <v>42125</v>
      </c>
      <c r="C13" s="57">
        <v>0.13</v>
      </c>
      <c r="D13" s="9">
        <f>VLOOKUP(A13,доллар!$A$2:$B$5880,2,FALSE)</f>
        <v>51.7029</v>
      </c>
      <c r="E13" s="12">
        <f t="shared" si="1"/>
        <v>6.7213770000000004</v>
      </c>
      <c r="F13" s="9">
        <v>2014</v>
      </c>
    </row>
    <row r="14" spans="1:19" x14ac:dyDescent="0.25">
      <c r="A14" s="11">
        <f t="shared" si="0"/>
        <v>42250</v>
      </c>
      <c r="B14" s="11">
        <v>42251</v>
      </c>
      <c r="C14" s="57">
        <v>0.08</v>
      </c>
      <c r="D14" s="9">
        <f>VLOOKUP(A14,доллар!$A$2:$B$5880,2,FALSE)</f>
        <v>66.675600000000003</v>
      </c>
      <c r="E14" s="12">
        <f t="shared" si="1"/>
        <v>5.3340480000000001</v>
      </c>
      <c r="F14" s="9" t="s">
        <v>231</v>
      </c>
    </row>
    <row r="15" spans="1:19" ht="30" x14ac:dyDescent="0.25">
      <c r="A15" s="11">
        <f t="shared" si="0"/>
        <v>42348</v>
      </c>
      <c r="B15" s="11">
        <v>42349</v>
      </c>
      <c r="C15" s="57">
        <v>0.3</v>
      </c>
      <c r="D15" s="9">
        <f>VLOOKUP(A15,доллар!$A$2:$B$5880,2,FALSE)</f>
        <v>69.2</v>
      </c>
      <c r="E15" s="12">
        <f t="shared" si="1"/>
        <v>20.76</v>
      </c>
      <c r="F15" s="9" t="s">
        <v>413</v>
      </c>
    </row>
    <row r="16" spans="1:19" x14ac:dyDescent="0.25">
      <c r="A16" s="11">
        <f t="shared" si="0"/>
        <v>42495</v>
      </c>
      <c r="B16" s="11">
        <v>42496</v>
      </c>
      <c r="C16" s="57">
        <v>0.13</v>
      </c>
      <c r="D16" s="9">
        <f>VLOOKUP(A16,доллар!$A$2:$B$5880,2,FALSE)</f>
        <v>66.171800000000005</v>
      </c>
      <c r="E16" s="12">
        <f t="shared" si="1"/>
        <v>8.6023340000000008</v>
      </c>
      <c r="F16" s="9">
        <v>2015</v>
      </c>
    </row>
    <row r="17" spans="1:6" x14ac:dyDescent="0.25">
      <c r="A17" s="11">
        <f t="shared" si="0"/>
        <v>42614</v>
      </c>
      <c r="B17" s="11">
        <v>42615</v>
      </c>
      <c r="C17" s="57">
        <v>0.09</v>
      </c>
      <c r="D17" s="9">
        <f>VLOOKUP(A17,доллар!$A$2:$B$5880,2,FALSE)</f>
        <v>65.253500000000003</v>
      </c>
      <c r="E17" s="12">
        <f t="shared" si="1"/>
        <v>5.8728150000000001</v>
      </c>
      <c r="F17" s="9" t="s">
        <v>196</v>
      </c>
    </row>
    <row r="18" spans="1:6" ht="30" x14ac:dyDescent="0.25">
      <c r="A18" s="11">
        <f t="shared" si="0"/>
        <v>42719</v>
      </c>
      <c r="B18" s="11">
        <v>42720</v>
      </c>
      <c r="C18" s="57">
        <v>0.15</v>
      </c>
      <c r="D18" s="9">
        <f>VLOOKUP(A18,доллар!$A$2:$B$5880,2,FALSE)</f>
        <v>60.807899999999997</v>
      </c>
      <c r="E18" s="12">
        <f t="shared" si="1"/>
        <v>9.1211849999999988</v>
      </c>
      <c r="F18" s="9" t="s">
        <v>414</v>
      </c>
    </row>
    <row r="19" spans="1:6" x14ac:dyDescent="0.25">
      <c r="A19" s="11">
        <f>B19-1</f>
        <v>42859</v>
      </c>
      <c r="B19" s="11">
        <v>42860</v>
      </c>
      <c r="C19" s="57">
        <v>0.18</v>
      </c>
      <c r="D19" s="9">
        <f>VLOOKUP(A19,доллар!$A$2:$B$5880,2,FALSE)</f>
        <v>57.092700000000001</v>
      </c>
      <c r="E19" s="12">
        <f t="shared" si="1"/>
        <v>10.276686</v>
      </c>
      <c r="F19" s="9">
        <v>2016</v>
      </c>
    </row>
    <row r="20" spans="1:6" x14ac:dyDescent="0.25">
      <c r="A20" s="11">
        <f t="shared" ref="A20:A22" si="2">B20-1</f>
        <v>42985</v>
      </c>
      <c r="B20" s="11">
        <v>42986</v>
      </c>
      <c r="C20" s="57">
        <v>0.14000000000000001</v>
      </c>
      <c r="D20" s="9">
        <f>VLOOKUP(A20,доллар!$A$2:$B$5880,2,FALSE)</f>
        <v>57.338700000000003</v>
      </c>
      <c r="E20" s="12">
        <f t="shared" si="1"/>
        <v>8.0274180000000008</v>
      </c>
      <c r="F20" s="9" t="s">
        <v>237</v>
      </c>
    </row>
    <row r="21" spans="1:6" x14ac:dyDescent="0.25">
      <c r="A21" s="11">
        <f t="shared" si="2"/>
        <v>43230</v>
      </c>
      <c r="B21" s="11">
        <v>43231</v>
      </c>
      <c r="C21" s="57">
        <v>0.3</v>
      </c>
      <c r="D21" s="9">
        <f>VLOOKUP(A21-1,доллар!$A$2:$B$5880,2,FALSE)</f>
        <v>63.006599999999999</v>
      </c>
      <c r="E21" s="12">
        <f t="shared" si="1"/>
        <v>18.901979999999998</v>
      </c>
      <c r="F21" s="9">
        <v>2017</v>
      </c>
    </row>
    <row r="22" spans="1:6" x14ac:dyDescent="0.25">
      <c r="A22" s="11">
        <f t="shared" si="2"/>
        <v>43349</v>
      </c>
      <c r="B22" s="11">
        <v>43350</v>
      </c>
      <c r="C22" s="57">
        <v>0.17</v>
      </c>
      <c r="D22" s="9">
        <f>VLOOKUP(A22,доллар!$A$2:$B$5880,2,FALSE)</f>
        <v>68.462800000000001</v>
      </c>
      <c r="E22" s="12">
        <f t="shared" si="1"/>
        <v>11.638676</v>
      </c>
      <c r="F22" s="9" t="s">
        <v>207</v>
      </c>
    </row>
    <row r="33" spans="1:1" x14ac:dyDescent="0.25">
      <c r="A33" t="s">
        <v>220</v>
      </c>
    </row>
  </sheetData>
  <pageMargins left="0.7" right="0.7" top="0.75" bottom="0.75" header="0.3" footer="0.3"/>
  <ignoredErrors>
    <ignoredError sqref="D21" formula="1"/>
  </ignoredError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3.23</v>
      </c>
      <c r="I2" s="6">
        <f>C7</f>
        <v>2.95</v>
      </c>
      <c r="J2" s="6">
        <f>C8</f>
        <v>6.55</v>
      </c>
      <c r="K2" s="6">
        <f>C9+C10</f>
        <v>17.799999999999997</v>
      </c>
      <c r="L2" s="6">
        <f>C11+C12</f>
        <v>37.480000000000004</v>
      </c>
      <c r="M2" s="6">
        <f>C13</f>
        <v>62.95</v>
      </c>
      <c r="N2" s="6">
        <v>0</v>
      </c>
      <c r="O2" s="6">
        <v>0</v>
      </c>
      <c r="P2" s="6">
        <v>0</v>
      </c>
      <c r="Q2" s="6">
        <v>0</v>
      </c>
      <c r="R2" s="6">
        <f>C14+C15</f>
        <v>256.70999999999998</v>
      </c>
      <c r="S2" s="6">
        <f>C16+C17</f>
        <v>278.23</v>
      </c>
    </row>
    <row r="3" spans="1:19" x14ac:dyDescent="0.25">
      <c r="A3" s="6" t="s">
        <v>206</v>
      </c>
      <c r="B3" s="6" t="s">
        <v>206</v>
      </c>
      <c r="C3" s="6" t="s">
        <v>206</v>
      </c>
      <c r="D3" s="6" t="s">
        <v>206</v>
      </c>
      <c r="E3" s="6" t="s">
        <v>206</v>
      </c>
      <c r="F3" s="6" t="s">
        <v>206</v>
      </c>
      <c r="G3" s="6" t="s">
        <v>206</v>
      </c>
      <c r="H3" s="13">
        <f>E6</f>
        <v>0.12530501879575281</v>
      </c>
      <c r="I3" s="13">
        <f>E7</f>
        <v>0.12423040318029832</v>
      </c>
      <c r="J3" s="13">
        <f>E8</f>
        <v>0.21006112618419956</v>
      </c>
      <c r="K3" s="13">
        <f>E9+E10</f>
        <v>0.60032974265749917</v>
      </c>
      <c r="L3" s="13">
        <f>E11+E12</f>
        <v>1.2058124869715499</v>
      </c>
      <c r="M3" s="13">
        <f>E13</f>
        <v>2.0323628356869357</v>
      </c>
      <c r="N3" s="6">
        <v>0</v>
      </c>
      <c r="O3" s="6">
        <v>0</v>
      </c>
      <c r="P3" s="6">
        <v>0</v>
      </c>
      <c r="Q3" s="6">
        <v>0</v>
      </c>
      <c r="R3" s="13">
        <f>E14+E15</f>
        <v>4.3217554651199936</v>
      </c>
      <c r="S3" s="13">
        <f>E16+E17</f>
        <v>4.3667024851694984</v>
      </c>
    </row>
    <row r="5" spans="1:19" ht="60" x14ac:dyDescent="0.25">
      <c r="A5" s="9" t="s">
        <v>184</v>
      </c>
      <c r="B5" s="9" t="s">
        <v>185</v>
      </c>
      <c r="C5" s="9" t="s">
        <v>186</v>
      </c>
      <c r="D5" s="9" t="s">
        <v>187</v>
      </c>
      <c r="E5" s="9" t="s">
        <v>188</v>
      </c>
      <c r="F5" s="9" t="s">
        <v>189</v>
      </c>
    </row>
    <row r="6" spans="1:19" x14ac:dyDescent="0.25">
      <c r="A6" s="11">
        <f>B6</f>
        <v>39213</v>
      </c>
      <c r="B6" s="16">
        <v>39213</v>
      </c>
      <c r="C6" s="9">
        <v>3.23</v>
      </c>
      <c r="D6" s="9">
        <f>VLOOKUP(A6,доллар!$A$2:$B$5880,2,FALSE)</f>
        <v>25.777100000000001</v>
      </c>
      <c r="E6" s="12">
        <f>C6/D6</f>
        <v>0.12530501879575281</v>
      </c>
      <c r="F6" s="9">
        <v>2006</v>
      </c>
    </row>
    <row r="7" spans="1:19" x14ac:dyDescent="0.25">
      <c r="A7" s="11">
        <f t="shared" ref="A7:A13" si="0">B7</f>
        <v>39589</v>
      </c>
      <c r="B7" s="16">
        <v>39589</v>
      </c>
      <c r="C7" s="9">
        <v>2.95</v>
      </c>
      <c r="D7" s="9">
        <f>VLOOKUP(A7,доллар!$A$2:$B$5880,2,FALSE)</f>
        <v>23.746200000000002</v>
      </c>
      <c r="E7" s="12">
        <f t="shared" ref="E7:E12" si="1">C7/D7</f>
        <v>0.12423040318029832</v>
      </c>
      <c r="F7" s="9">
        <v>2007</v>
      </c>
    </row>
    <row r="8" spans="1:19" x14ac:dyDescent="0.25">
      <c r="A8" s="11">
        <f t="shared" si="0"/>
        <v>40032</v>
      </c>
      <c r="B8" s="11">
        <v>40032</v>
      </c>
      <c r="C8" s="10">
        <v>6.55</v>
      </c>
      <c r="D8" s="9">
        <f>VLOOKUP(A8,доллар!$A$2:$B$5880,2,FALSE)</f>
        <v>31.1814</v>
      </c>
      <c r="E8" s="12">
        <f t="shared" si="1"/>
        <v>0.21006112618419956</v>
      </c>
      <c r="F8" s="9" t="s">
        <v>291</v>
      </c>
    </row>
    <row r="9" spans="1:19" x14ac:dyDescent="0.25">
      <c r="A9" s="11">
        <f t="shared" si="0"/>
        <v>40281</v>
      </c>
      <c r="B9" s="11">
        <v>40281</v>
      </c>
      <c r="C9" s="10">
        <v>9.2799999999999994</v>
      </c>
      <c r="D9" s="9">
        <f>VLOOKUP(A9,доллар!$A$2:$B$5880,2,FALSE)</f>
        <v>28.942799999999998</v>
      </c>
      <c r="E9" s="12">
        <f t="shared" si="1"/>
        <v>0.32063241980734414</v>
      </c>
      <c r="F9" s="9">
        <v>2009</v>
      </c>
    </row>
    <row r="10" spans="1:19" x14ac:dyDescent="0.25">
      <c r="A10" s="11">
        <f t="shared" si="0"/>
        <v>40378</v>
      </c>
      <c r="B10" s="11">
        <v>40378</v>
      </c>
      <c r="C10" s="10">
        <v>8.52</v>
      </c>
      <c r="D10" s="9">
        <f>VLOOKUP(A10-2,доллар!$A$2:$B$5880,2,FALSE)</f>
        <v>30.461500000000001</v>
      </c>
      <c r="E10" s="12">
        <f t="shared" si="1"/>
        <v>0.27969732285015508</v>
      </c>
      <c r="F10" s="9" t="s">
        <v>292</v>
      </c>
    </row>
    <row r="11" spans="1:19" x14ac:dyDescent="0.25">
      <c r="A11" s="11">
        <f t="shared" si="0"/>
        <v>40645</v>
      </c>
      <c r="B11" s="11">
        <v>40645</v>
      </c>
      <c r="C11" s="10">
        <v>11.25</v>
      </c>
      <c r="D11" s="9">
        <f>VLOOKUP(A11,доллар!$A$2:$B$5880,2,FALSE)</f>
        <v>27.9758</v>
      </c>
      <c r="E11" s="12">
        <f t="shared" si="1"/>
        <v>0.40213327232822654</v>
      </c>
      <c r="F11" s="9">
        <v>2010</v>
      </c>
    </row>
    <row r="12" spans="1:19" x14ac:dyDescent="0.25">
      <c r="A12" s="11">
        <f t="shared" si="0"/>
        <v>40822</v>
      </c>
      <c r="B12" s="11">
        <v>40822</v>
      </c>
      <c r="C12" s="10">
        <v>26.23</v>
      </c>
      <c r="D12" s="9">
        <f>VLOOKUP(A12,доллар!$A$2:$B$5880,2,FALSE)</f>
        <v>32.6374</v>
      </c>
      <c r="E12" s="12">
        <f t="shared" si="1"/>
        <v>0.80367921464332337</v>
      </c>
      <c r="F12" s="9" t="s">
        <v>193</v>
      </c>
    </row>
    <row r="13" spans="1:19" x14ac:dyDescent="0.25">
      <c r="A13" s="11">
        <f t="shared" si="0"/>
        <v>41197</v>
      </c>
      <c r="B13" s="11">
        <v>41197</v>
      </c>
      <c r="C13" s="10">
        <v>62.95</v>
      </c>
      <c r="D13" s="9">
        <f>VLOOKUP(A13-2,доллар!$A$2:$B$5880,2,FALSE)</f>
        <v>30.973800000000001</v>
      </c>
      <c r="E13" s="12">
        <f t="shared" ref="E13:E17" si="2">C13/D13</f>
        <v>2.0323628356869357</v>
      </c>
      <c r="F13" s="9" t="s">
        <v>194</v>
      </c>
    </row>
    <row r="14" spans="1:19" x14ac:dyDescent="0.25">
      <c r="A14" s="11">
        <f>B14-4</f>
        <v>42929</v>
      </c>
      <c r="B14" s="11">
        <v>42933</v>
      </c>
      <c r="C14" s="10">
        <v>152.41</v>
      </c>
      <c r="D14" s="9">
        <f>VLOOKUP(A14-2,доллар!$A$2:$B$5880,2,FALSE)</f>
        <v>60.301400000000001</v>
      </c>
      <c r="E14" s="12">
        <f t="shared" si="2"/>
        <v>2.5274703406554409</v>
      </c>
      <c r="F14" s="9">
        <v>2016</v>
      </c>
    </row>
    <row r="15" spans="1:19" x14ac:dyDescent="0.25">
      <c r="A15" s="11">
        <f t="shared" ref="A15" si="3">B15-4</f>
        <v>42999</v>
      </c>
      <c r="B15" s="11">
        <v>43003</v>
      </c>
      <c r="C15" s="10">
        <v>104.3</v>
      </c>
      <c r="D15" s="9">
        <f>VLOOKUP(A15,доллар!$A$2:$B$5880,2,FALSE)</f>
        <v>58.128999999999998</v>
      </c>
      <c r="E15" s="12">
        <f t="shared" si="2"/>
        <v>1.794285124464553</v>
      </c>
      <c r="F15" s="9" t="s">
        <v>237</v>
      </c>
    </row>
    <row r="16" spans="1:19" x14ac:dyDescent="0.25">
      <c r="A16" s="11">
        <f>B16-3</f>
        <v>43258</v>
      </c>
      <c r="B16" s="11">
        <v>43261</v>
      </c>
      <c r="C16" s="10">
        <v>147.12</v>
      </c>
      <c r="D16" s="9">
        <f>VLOOKUP(A16,доллар!$A$2:$B$5880,2,FALSE)</f>
        <v>62.006399999999999</v>
      </c>
      <c r="E16" s="12">
        <f t="shared" si="2"/>
        <v>2.372658306239356</v>
      </c>
      <c r="F16" s="9">
        <v>2017</v>
      </c>
    </row>
    <row r="17" spans="1:6" x14ac:dyDescent="0.25">
      <c r="A17" s="11">
        <f>B17-2</f>
        <v>43389</v>
      </c>
      <c r="B17" s="11">
        <v>43391</v>
      </c>
      <c r="C17" s="10">
        <v>131.11000000000001</v>
      </c>
      <c r="D17" s="9">
        <f>VLOOKUP(A17,доллар!$A$2:$B$5880,2,FALSE)</f>
        <v>65.750799999999998</v>
      </c>
      <c r="E17" s="12">
        <f t="shared" si="2"/>
        <v>1.9940441789301426</v>
      </c>
      <c r="F17" s="9" t="s">
        <v>207</v>
      </c>
    </row>
    <row r="28" spans="1:6" x14ac:dyDescent="0.25">
      <c r="A28" t="s">
        <v>220</v>
      </c>
    </row>
  </sheetData>
  <pageMargins left="0.7" right="0.7" top="0.75" bottom="0.75" header="0.3" footer="0.3"/>
  <ignoredErrors>
    <ignoredError sqref="D10" formula="1"/>
  </ignoredError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t="s">
        <v>206</v>
      </c>
      <c r="N2" s="6" t="s">
        <v>206</v>
      </c>
      <c r="O2" s="6">
        <f>C6+C7</f>
        <v>25.35</v>
      </c>
      <c r="P2" s="6">
        <f>C8+C9</f>
        <v>41.3</v>
      </c>
      <c r="Q2" s="6">
        <f>C10+C11</f>
        <v>54.599999999999994</v>
      </c>
      <c r="R2" s="6">
        <f>C12+C13</f>
        <v>48.19</v>
      </c>
      <c r="S2" s="6">
        <f>C14+C15</f>
        <v>24.16</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t="s">
        <v>206</v>
      </c>
      <c r="N3" s="6" t="s">
        <v>206</v>
      </c>
      <c r="O3" s="13">
        <f>E6+E7</f>
        <v>0.67304654839660794</v>
      </c>
      <c r="P3" s="13">
        <f>E8+E9</f>
        <v>0.75973705560417704</v>
      </c>
      <c r="Q3" s="13">
        <f>E10+E11</f>
        <v>0.82221813586735271</v>
      </c>
      <c r="R3" s="13">
        <f>E12+E13</f>
        <v>0.84062805244475125</v>
      </c>
      <c r="S3" s="13">
        <f>E14+E15</f>
        <v>0.37423683963986337</v>
      </c>
    </row>
    <row r="5" spans="1:19" ht="60" x14ac:dyDescent="0.25">
      <c r="A5" s="9" t="s">
        <v>184</v>
      </c>
      <c r="B5" s="9" t="s">
        <v>185</v>
      </c>
      <c r="C5" s="9" t="s">
        <v>186</v>
      </c>
      <c r="D5" s="9" t="s">
        <v>187</v>
      </c>
      <c r="E5" s="9" t="s">
        <v>188</v>
      </c>
      <c r="F5" s="9" t="s">
        <v>189</v>
      </c>
    </row>
    <row r="6" spans="1:19" x14ac:dyDescent="0.25">
      <c r="A6" s="11">
        <f>B6-2</f>
        <v>41780</v>
      </c>
      <c r="B6" s="16">
        <v>41782</v>
      </c>
      <c r="C6" s="9">
        <v>8.3699999999999992</v>
      </c>
      <c r="D6" s="9">
        <f>VLOOKUP(A6,доллар!$A$2:$B$5880,2,FALSE)</f>
        <v>34.600700000000003</v>
      </c>
      <c r="E6" s="12">
        <f>C6/D6</f>
        <v>0.24190262046721595</v>
      </c>
      <c r="F6" s="9">
        <v>2013</v>
      </c>
    </row>
    <row r="7" spans="1:19" x14ac:dyDescent="0.25">
      <c r="A7" s="11">
        <f t="shared" ref="A7:A15" si="0">B7-2</f>
        <v>41913</v>
      </c>
      <c r="B7" s="16">
        <v>41915</v>
      </c>
      <c r="C7" s="9">
        <v>16.98</v>
      </c>
      <c r="D7" s="9">
        <f>VLOOKUP(A7,доллар!$A$2:$B$5880,2,FALSE)</f>
        <v>39.383600000000001</v>
      </c>
      <c r="E7" s="12">
        <f t="shared" ref="E7:E12" si="1">C7/D7</f>
        <v>0.43114392792939193</v>
      </c>
      <c r="F7" s="9" t="s">
        <v>230</v>
      </c>
    </row>
    <row r="8" spans="1:19" x14ac:dyDescent="0.25">
      <c r="A8" s="11">
        <f t="shared" si="0"/>
        <v>42144</v>
      </c>
      <c r="B8" s="11">
        <v>42146</v>
      </c>
      <c r="C8" s="10">
        <v>26.01</v>
      </c>
      <c r="D8" s="9">
        <f>VLOOKUP(A8,доллар!$A$2:$B$5880,2,FALSE)</f>
        <v>49.177700000000002</v>
      </c>
      <c r="E8" s="12">
        <f t="shared" si="1"/>
        <v>0.52889826079706859</v>
      </c>
      <c r="F8" s="9">
        <v>2014</v>
      </c>
    </row>
    <row r="9" spans="1:19" x14ac:dyDescent="0.25">
      <c r="A9" s="11">
        <f t="shared" si="0"/>
        <v>42277</v>
      </c>
      <c r="B9" s="11">
        <v>42279</v>
      </c>
      <c r="C9" s="10">
        <v>15.29</v>
      </c>
      <c r="D9" s="9">
        <f>VLOOKUP(A9,доллар!$A$2:$B$5880,2,FALSE)</f>
        <v>66.236699999999999</v>
      </c>
      <c r="E9" s="12">
        <f t="shared" si="1"/>
        <v>0.23083879480710845</v>
      </c>
      <c r="F9" s="9" t="s">
        <v>231</v>
      </c>
    </row>
    <row r="10" spans="1:19" x14ac:dyDescent="0.25">
      <c r="A10" s="11">
        <f t="shared" si="0"/>
        <v>42515</v>
      </c>
      <c r="B10" s="11">
        <v>42517</v>
      </c>
      <c r="C10" s="10">
        <v>39.69</v>
      </c>
      <c r="D10" s="9">
        <f>VLOOKUP(A10,доллар!$A$2:$B$5880,2,FALSE)</f>
        <v>67.049300000000002</v>
      </c>
      <c r="E10" s="12">
        <f t="shared" si="1"/>
        <v>0.59195248869115702</v>
      </c>
      <c r="F10" s="9">
        <v>2015</v>
      </c>
    </row>
    <row r="11" spans="1:19" x14ac:dyDescent="0.25">
      <c r="A11" s="11">
        <f t="shared" si="0"/>
        <v>42634</v>
      </c>
      <c r="B11" s="11">
        <v>42636</v>
      </c>
      <c r="C11" s="10">
        <v>14.91</v>
      </c>
      <c r="D11" s="9">
        <f>VLOOKUP(A11,доллар!$A$2:$B$5880,2,FALSE)</f>
        <v>64.751300000000001</v>
      </c>
      <c r="E11" s="12">
        <f t="shared" si="1"/>
        <v>0.23026564717619569</v>
      </c>
      <c r="F11" s="9" t="s">
        <v>196</v>
      </c>
    </row>
    <row r="12" spans="1:19" x14ac:dyDescent="0.25">
      <c r="A12" s="11">
        <f t="shared" si="0"/>
        <v>42836</v>
      </c>
      <c r="B12" s="11">
        <v>42838</v>
      </c>
      <c r="C12" s="10">
        <v>34.35</v>
      </c>
      <c r="D12" s="9">
        <f>VLOOKUP(A12,доллар!$A$2:$B$5880,2,FALSE)</f>
        <v>57.389600000000002</v>
      </c>
      <c r="E12" s="12">
        <f t="shared" si="1"/>
        <v>0.59854050211188092</v>
      </c>
      <c r="F12" s="9">
        <v>2016</v>
      </c>
    </row>
    <row r="13" spans="1:19" x14ac:dyDescent="0.25">
      <c r="A13" s="11">
        <f t="shared" si="0"/>
        <v>42990</v>
      </c>
      <c r="B13" s="11">
        <v>42992</v>
      </c>
      <c r="C13" s="10">
        <v>13.84</v>
      </c>
      <c r="D13" s="9">
        <f>VLOOKUP(A13,доллар!$A$2:$B$5880,2,FALSE)</f>
        <v>57.169400000000003</v>
      </c>
      <c r="E13" s="12">
        <f t="shared" ref="E13:E15" si="2">C13/D13</f>
        <v>0.24208755033287035</v>
      </c>
      <c r="F13" s="9" t="s">
        <v>237</v>
      </c>
    </row>
    <row r="14" spans="1:19" x14ac:dyDescent="0.25">
      <c r="A14" s="11">
        <f t="shared" si="0"/>
        <v>43201</v>
      </c>
      <c r="B14" s="11">
        <v>43203</v>
      </c>
      <c r="C14" s="10">
        <v>16.53</v>
      </c>
      <c r="D14" s="9">
        <f>VLOOKUP(A14,доллар!$A$2:$B$5880,2,FALSE)</f>
        <v>62.369900000000001</v>
      </c>
      <c r="E14" s="12">
        <f t="shared" si="2"/>
        <v>0.26503168996583287</v>
      </c>
      <c r="F14" s="9">
        <v>2017</v>
      </c>
    </row>
    <row r="15" spans="1:19" x14ac:dyDescent="0.25">
      <c r="A15" s="11">
        <f t="shared" si="0"/>
        <v>43354</v>
      </c>
      <c r="B15" s="11">
        <v>43356</v>
      </c>
      <c r="C15" s="10">
        <v>7.63</v>
      </c>
      <c r="D15" s="9">
        <f>VLOOKUP(A15,доллар!$A$2:$B$5880,2,FALSE)</f>
        <v>69.868499999999997</v>
      </c>
      <c r="E15" s="12">
        <f t="shared" si="2"/>
        <v>0.1092051496740305</v>
      </c>
      <c r="F15" s="9" t="s">
        <v>207</v>
      </c>
    </row>
    <row r="32" spans="1:1" x14ac:dyDescent="0.25">
      <c r="A32" t="s">
        <v>220</v>
      </c>
    </row>
  </sheetData>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C9" sqref="C9:C1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f>C6</f>
        <v>9.6646270000000003E-3</v>
      </c>
      <c r="K2" s="6">
        <f>C7</f>
        <v>0.29801118409999999</v>
      </c>
      <c r="L2" s="6">
        <f>C8</f>
        <v>1.9961117273</v>
      </c>
      <c r="M2" s="6">
        <f>C9</f>
        <v>0.54563583599999999</v>
      </c>
      <c r="N2" s="6">
        <f>C10</f>
        <v>0.11123502236</v>
      </c>
      <c r="O2" s="6">
        <f>C11</f>
        <v>1.5584210744E-2</v>
      </c>
      <c r="P2" s="6">
        <f>C12</f>
        <v>3.2424822975E-3</v>
      </c>
      <c r="Q2" s="6">
        <v>0</v>
      </c>
      <c r="R2" s="6">
        <f>C13</f>
        <v>0.146965124</v>
      </c>
      <c r="S2" s="6">
        <f>C14</f>
        <v>0.36094965010000002</v>
      </c>
    </row>
    <row r="3" spans="1:19" x14ac:dyDescent="0.25">
      <c r="A3" s="6" t="s">
        <v>206</v>
      </c>
      <c r="B3" s="6" t="s">
        <v>206</v>
      </c>
      <c r="C3" s="6" t="s">
        <v>206</v>
      </c>
      <c r="D3" s="6" t="s">
        <v>206</v>
      </c>
      <c r="E3" s="6" t="s">
        <v>206</v>
      </c>
      <c r="F3" s="6" t="s">
        <v>206</v>
      </c>
      <c r="G3" s="6" t="s">
        <v>206</v>
      </c>
      <c r="H3" s="6" t="s">
        <v>206</v>
      </c>
      <c r="I3" s="6" t="s">
        <v>206</v>
      </c>
      <c r="J3" s="22">
        <f>E6</f>
        <v>2.8820897970381767E-4</v>
      </c>
      <c r="K3" s="22">
        <f>E7</f>
        <v>9.4819542306064722E-3</v>
      </c>
      <c r="L3" s="22">
        <f>E8</f>
        <v>7.302455943705459E-2</v>
      </c>
      <c r="M3" s="22">
        <f>E9</f>
        <v>1.8488483949010918E-2</v>
      </c>
      <c r="N3" s="22">
        <f>E10</f>
        <v>3.5532556152192457E-3</v>
      </c>
      <c r="O3" s="22">
        <f>E11</f>
        <v>4.5404967394756241E-4</v>
      </c>
      <c r="P3" s="22">
        <f>E12</f>
        <v>5.9463992178402117E-5</v>
      </c>
      <c r="Q3" s="6">
        <v>0</v>
      </c>
      <c r="R3" s="22">
        <f>E13</f>
        <v>2.5971167636840448E-3</v>
      </c>
      <c r="S3" s="22">
        <f>E14</f>
        <v>5.6338259341983483E-3</v>
      </c>
    </row>
    <row r="5" spans="1:19" ht="60" x14ac:dyDescent="0.25">
      <c r="A5" s="9" t="s">
        <v>184</v>
      </c>
      <c r="B5" s="9" t="s">
        <v>185</v>
      </c>
      <c r="C5" s="9" t="s">
        <v>186</v>
      </c>
      <c r="D5" s="9" t="s">
        <v>187</v>
      </c>
      <c r="E5" s="9" t="s">
        <v>188</v>
      </c>
      <c r="F5" s="9" t="s">
        <v>189</v>
      </c>
    </row>
    <row r="6" spans="1:19" x14ac:dyDescent="0.25">
      <c r="A6" s="11">
        <f>B6</f>
        <v>39913</v>
      </c>
      <c r="B6" s="16">
        <v>39913</v>
      </c>
      <c r="C6" s="9">
        <v>9.6646270000000003E-3</v>
      </c>
      <c r="D6" s="9">
        <f>VLOOKUP(A6,доллар!$A$2:$B$5880,2,FALSE)</f>
        <v>33.5334</v>
      </c>
      <c r="E6" s="19">
        <f>C6/D6</f>
        <v>2.8820897970381767E-4</v>
      </c>
      <c r="F6" s="9">
        <v>2008</v>
      </c>
    </row>
    <row r="7" spans="1:19" x14ac:dyDescent="0.25">
      <c r="A7" s="11">
        <f t="shared" ref="A7:A11" si="0">B7</f>
        <v>40324</v>
      </c>
      <c r="B7" s="16">
        <v>40324</v>
      </c>
      <c r="C7" s="9">
        <v>0.29801118409999999</v>
      </c>
      <c r="D7" s="9">
        <f>VLOOKUP(A7,доллар!$A$2:$B$5880,2,FALSE)</f>
        <v>31.429300000000001</v>
      </c>
      <c r="E7" s="19">
        <f t="shared" ref="E7:E12" si="1">C7/D7</f>
        <v>9.4819542306064722E-3</v>
      </c>
      <c r="F7" s="9">
        <v>2009</v>
      </c>
    </row>
    <row r="8" spans="1:19" x14ac:dyDescent="0.25">
      <c r="A8" s="11">
        <f t="shared" si="0"/>
        <v>40667</v>
      </c>
      <c r="B8" s="11">
        <v>40667</v>
      </c>
      <c r="C8" s="10">
        <v>1.9961117273</v>
      </c>
      <c r="D8" s="9">
        <f>VLOOKUP(A8,доллар!$A$2:$B$5880,2,FALSE)</f>
        <v>27.334800000000001</v>
      </c>
      <c r="E8" s="19">
        <f t="shared" si="1"/>
        <v>7.302455943705459E-2</v>
      </c>
      <c r="F8" s="9">
        <v>2010</v>
      </c>
    </row>
    <row r="9" spans="1:19" x14ac:dyDescent="0.25">
      <c r="A9" s="11">
        <f t="shared" si="0"/>
        <v>41019</v>
      </c>
      <c r="B9" s="11">
        <v>41019</v>
      </c>
      <c r="C9" s="10">
        <v>0.54563583599999999</v>
      </c>
      <c r="D9" s="9">
        <f>VLOOKUP(A9,доллар!$A$2:$B$5880,2,FALSE)</f>
        <v>29.5122</v>
      </c>
      <c r="E9" s="19">
        <f t="shared" si="1"/>
        <v>1.8488483949010918E-2</v>
      </c>
      <c r="F9" s="9">
        <v>2011</v>
      </c>
    </row>
    <row r="10" spans="1:19" x14ac:dyDescent="0.25">
      <c r="A10" s="11">
        <f t="shared" si="0"/>
        <v>41380</v>
      </c>
      <c r="B10" s="11">
        <v>41380</v>
      </c>
      <c r="C10" s="10">
        <v>0.11123502236</v>
      </c>
      <c r="D10" s="9">
        <f>VLOOKUP(A10,доллар!$A$2:$B$5880,2,FALSE)</f>
        <v>31.305099999999999</v>
      </c>
      <c r="E10" s="19">
        <f t="shared" si="1"/>
        <v>3.5532556152192457E-3</v>
      </c>
      <c r="F10" s="9">
        <v>2012</v>
      </c>
    </row>
    <row r="11" spans="1:19" x14ac:dyDescent="0.25">
      <c r="A11" s="11">
        <f t="shared" si="0"/>
        <v>41806</v>
      </c>
      <c r="B11" s="11">
        <v>41806</v>
      </c>
      <c r="C11" s="10">
        <v>1.5584210744E-2</v>
      </c>
      <c r="D11" s="9">
        <f>VLOOKUP(A11-4,доллар!$A$2:$B$5880,2,FALSE)</f>
        <v>34.322699999999998</v>
      </c>
      <c r="E11" s="19">
        <f t="shared" si="1"/>
        <v>4.5404967394756241E-4</v>
      </c>
      <c r="F11" s="9">
        <v>2013</v>
      </c>
    </row>
    <row r="12" spans="1:19" x14ac:dyDescent="0.25">
      <c r="A12" s="11">
        <f>B12-2</f>
        <v>42170</v>
      </c>
      <c r="B12" s="11">
        <v>42172</v>
      </c>
      <c r="C12" s="10">
        <v>3.2424822975E-3</v>
      </c>
      <c r="D12" s="9">
        <f>VLOOKUP(A12-3,доллар!$A$2:$B$5880,2,FALSE)</f>
        <v>54.528500000000001</v>
      </c>
      <c r="E12" s="19">
        <f t="shared" si="1"/>
        <v>5.9463992178402117E-5</v>
      </c>
      <c r="F12" s="9">
        <v>2014</v>
      </c>
    </row>
    <row r="13" spans="1:19" x14ac:dyDescent="0.25">
      <c r="A13" s="11">
        <f>B13-5</f>
        <v>42894</v>
      </c>
      <c r="B13" s="11">
        <v>42899</v>
      </c>
      <c r="C13" s="10">
        <v>0.146965124</v>
      </c>
      <c r="D13" s="9">
        <f>VLOOKUP(A13,доллар!$A$2:$B$5880,2,FALSE)</f>
        <v>56.587800000000001</v>
      </c>
      <c r="E13" s="19">
        <f t="shared" ref="E13:E14" si="2">C13/D13</f>
        <v>2.5971167636840448E-3</v>
      </c>
      <c r="F13" s="9">
        <v>2016</v>
      </c>
    </row>
    <row r="14" spans="1:19" x14ac:dyDescent="0.25">
      <c r="A14" s="11">
        <f t="shared" ref="A14" si="3">B14-2</f>
        <v>43271</v>
      </c>
      <c r="B14" s="11">
        <v>43273</v>
      </c>
      <c r="C14" s="10">
        <v>0.36094965010000002</v>
      </c>
      <c r="D14" s="9">
        <f>VLOOKUP(A14,доллар!$A$2:$B$5880,2,FALSE)</f>
        <v>64.068299999999994</v>
      </c>
      <c r="E14" s="19">
        <f t="shared" si="2"/>
        <v>5.6338259341983483E-3</v>
      </c>
      <c r="F14" s="9">
        <v>2017</v>
      </c>
    </row>
    <row r="29" spans="1:1" x14ac:dyDescent="0.25">
      <c r="A29" t="s">
        <v>220</v>
      </c>
    </row>
  </sheetData>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v>0</v>
      </c>
      <c r="N2" s="6">
        <f>C6</f>
        <v>2.25</v>
      </c>
      <c r="O2" s="6">
        <f>C7</f>
        <v>0.29382000000000003</v>
      </c>
      <c r="P2" s="6">
        <v>0</v>
      </c>
      <c r="Q2" s="6">
        <v>0</v>
      </c>
      <c r="R2" s="6">
        <v>0</v>
      </c>
      <c r="S2" s="6">
        <f>C8</f>
        <v>1.44</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v>0</v>
      </c>
      <c r="N3" s="13">
        <f>E6</f>
        <v>7.1847338774571792E-2</v>
      </c>
      <c r="O3" s="13">
        <f>E7</f>
        <v>8.5602908785791711E-3</v>
      </c>
      <c r="P3" s="6">
        <v>0</v>
      </c>
      <c r="Q3" s="6">
        <v>0</v>
      </c>
      <c r="R3" s="6">
        <v>0</v>
      </c>
      <c r="S3" s="13">
        <f>E8</f>
        <v>2.2763055560824783E-2</v>
      </c>
    </row>
    <row r="5" spans="1:19" ht="60" x14ac:dyDescent="0.25">
      <c r="A5" s="9" t="s">
        <v>184</v>
      </c>
      <c r="B5" s="9" t="s">
        <v>185</v>
      </c>
      <c r="C5" s="9" t="s">
        <v>186</v>
      </c>
      <c r="D5" s="9" t="s">
        <v>187</v>
      </c>
      <c r="E5" s="9" t="s">
        <v>188</v>
      </c>
      <c r="F5" s="9" t="s">
        <v>189</v>
      </c>
    </row>
    <row r="6" spans="1:19" x14ac:dyDescent="0.25">
      <c r="A6" s="11">
        <f>B6</f>
        <v>41419</v>
      </c>
      <c r="B6" s="16">
        <v>41419</v>
      </c>
      <c r="C6" s="9">
        <v>2.25</v>
      </c>
      <c r="D6" s="9">
        <f>VLOOKUP(A6,доллар!$A$2:$B$5880,2,FALSE)</f>
        <v>31.316400000000002</v>
      </c>
      <c r="E6" s="12">
        <f>C6/D6</f>
        <v>7.1847338774571792E-2</v>
      </c>
      <c r="F6" s="9">
        <v>2012</v>
      </c>
    </row>
    <row r="7" spans="1:19" x14ac:dyDescent="0.25">
      <c r="A7" s="11">
        <f>B7-2</f>
        <v>41827</v>
      </c>
      <c r="B7" s="16">
        <v>41829</v>
      </c>
      <c r="C7" s="9">
        <v>0.29382000000000003</v>
      </c>
      <c r="D7" s="9">
        <f>VLOOKUP(A7-2,доллар!$A$2:$B$5880,2,FALSE)</f>
        <v>34.323599999999999</v>
      </c>
      <c r="E7" s="12">
        <f t="shared" ref="E7:E8" si="0">C7/D7</f>
        <v>8.5602908785791711E-3</v>
      </c>
      <c r="F7" s="9">
        <v>2013</v>
      </c>
    </row>
    <row r="8" spans="1:19" x14ac:dyDescent="0.25">
      <c r="A8" s="11">
        <f>B8-4</f>
        <v>43287</v>
      </c>
      <c r="B8" s="11">
        <v>43291</v>
      </c>
      <c r="C8" s="10">
        <v>1.44</v>
      </c>
      <c r="D8" s="9">
        <f>VLOOKUP(A8,доллар!$A$2:$B$5880,2,FALSE)</f>
        <v>63.260399999999997</v>
      </c>
      <c r="E8" s="12">
        <f t="shared" si="0"/>
        <v>2.2763055560824783E-2</v>
      </c>
      <c r="F8" s="9">
        <v>2017</v>
      </c>
    </row>
    <row r="25" spans="1:1" x14ac:dyDescent="0.25">
      <c r="A25" t="s">
        <v>220</v>
      </c>
    </row>
  </sheetData>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f>C6</f>
        <v>6.3130000000000006E-2</v>
      </c>
      <c r="M2" s="6">
        <f>C7</f>
        <v>2.4084999999999999E-2</v>
      </c>
      <c r="N2" s="6">
        <v>0</v>
      </c>
      <c r="O2" s="6">
        <f>C8</f>
        <v>1.2003000000000001E-3</v>
      </c>
      <c r="P2" s="6">
        <f>C9</f>
        <v>4.9681349999999999E-2</v>
      </c>
      <c r="Q2" s="6">
        <v>0</v>
      </c>
      <c r="R2" s="6">
        <f>C10</f>
        <v>2.289275721E-2</v>
      </c>
      <c r="S2" s="6">
        <f>C11</f>
        <v>2.4348679000000002E-2</v>
      </c>
    </row>
    <row r="3" spans="1:19" x14ac:dyDescent="0.25">
      <c r="A3" s="6" t="s">
        <v>206</v>
      </c>
      <c r="B3" s="6" t="s">
        <v>206</v>
      </c>
      <c r="C3" s="6" t="s">
        <v>206</v>
      </c>
      <c r="D3" s="6" t="s">
        <v>206</v>
      </c>
      <c r="E3" s="6" t="s">
        <v>206</v>
      </c>
      <c r="F3" s="6" t="s">
        <v>206</v>
      </c>
      <c r="G3" s="6" t="s">
        <v>206</v>
      </c>
      <c r="H3" s="6" t="s">
        <v>206</v>
      </c>
      <c r="I3" s="6" t="s">
        <v>206</v>
      </c>
      <c r="J3" s="6" t="s">
        <v>206</v>
      </c>
      <c r="K3" s="6" t="s">
        <v>206</v>
      </c>
      <c r="L3" s="36">
        <f>E6</f>
        <v>2.2369707879183027E-3</v>
      </c>
      <c r="M3" s="36">
        <f>E7</f>
        <v>7.94100870757899E-4</v>
      </c>
      <c r="N3" s="6">
        <v>0</v>
      </c>
      <c r="O3" s="36">
        <f>E8</f>
        <v>3.4970108030626158E-5</v>
      </c>
      <c r="P3" s="36">
        <f>E9</f>
        <v>8.9347071930711143E-4</v>
      </c>
      <c r="Q3" s="6">
        <v>0</v>
      </c>
      <c r="R3" s="36">
        <f>E10</f>
        <v>3.8448405246760664E-4</v>
      </c>
      <c r="S3" s="36">
        <f>E11</f>
        <v>3.8777462621912768E-4</v>
      </c>
    </row>
    <row r="5" spans="1:19" ht="60" x14ac:dyDescent="0.25">
      <c r="A5" s="9" t="s">
        <v>184</v>
      </c>
      <c r="B5" s="9" t="s">
        <v>185</v>
      </c>
      <c r="C5" s="9" t="s">
        <v>186</v>
      </c>
      <c r="D5" s="9" t="s">
        <v>187</v>
      </c>
      <c r="E5" s="9" t="s">
        <v>188</v>
      </c>
      <c r="F5" s="9" t="s">
        <v>189</v>
      </c>
    </row>
    <row r="6" spans="1:19" x14ac:dyDescent="0.25">
      <c r="A6" s="18">
        <f>B6</f>
        <v>40651</v>
      </c>
      <c r="B6" s="18">
        <v>40651</v>
      </c>
      <c r="C6" s="9">
        <v>6.3130000000000006E-2</v>
      </c>
      <c r="D6" s="9">
        <f>VLOOKUP(A6-2,доллар!$A$2:$B$5880,2,FALSE)</f>
        <v>28.2212</v>
      </c>
      <c r="E6" s="35">
        <f>C6/D6</f>
        <v>2.2369707879183027E-3</v>
      </c>
      <c r="F6" s="9">
        <v>2010</v>
      </c>
    </row>
    <row r="7" spans="1:19" x14ac:dyDescent="0.25">
      <c r="A7" s="11">
        <f>B7</f>
        <v>41045</v>
      </c>
      <c r="B7" s="16">
        <v>41045</v>
      </c>
      <c r="C7" s="9">
        <v>2.4084999999999999E-2</v>
      </c>
      <c r="D7" s="9">
        <f>VLOOKUP(A7,доллар!$A$2:$B$5880,2,FALSE)</f>
        <v>30.329899999999999</v>
      </c>
      <c r="E7" s="35">
        <f>C7/D7</f>
        <v>7.94100870757899E-4</v>
      </c>
      <c r="F7" s="9">
        <v>2011</v>
      </c>
    </row>
    <row r="8" spans="1:19" x14ac:dyDescent="0.25">
      <c r="A8" s="11">
        <f>B8-2</f>
        <v>41825</v>
      </c>
      <c r="B8" s="16">
        <v>41827</v>
      </c>
      <c r="C8" s="9">
        <v>1.2003000000000001E-3</v>
      </c>
      <c r="D8" s="9">
        <f>VLOOKUP(A8,доллар!$A$2:$B$5880,2,FALSE)</f>
        <v>34.323599999999999</v>
      </c>
      <c r="E8" s="35">
        <f t="shared" ref="E8:E11" si="0">C8/D8</f>
        <v>3.4970108030626158E-5</v>
      </c>
      <c r="F8" s="9">
        <v>2013</v>
      </c>
    </row>
    <row r="9" spans="1:19" x14ac:dyDescent="0.25">
      <c r="A9" s="11">
        <f t="shared" ref="A9:A11" si="1">B9-2</f>
        <v>42189</v>
      </c>
      <c r="B9" s="11">
        <v>42191</v>
      </c>
      <c r="C9" s="10">
        <v>4.9681349999999999E-2</v>
      </c>
      <c r="D9" s="9">
        <f>VLOOKUP(A9,доллар!$A$2:$B$5880,2,FALSE)</f>
        <v>55.604900000000001</v>
      </c>
      <c r="E9" s="35">
        <f t="shared" si="0"/>
        <v>8.9347071930711143E-4</v>
      </c>
      <c r="F9" s="9">
        <v>2014</v>
      </c>
    </row>
    <row r="10" spans="1:19" x14ac:dyDescent="0.25">
      <c r="A10" s="11">
        <f>B10-4</f>
        <v>42915</v>
      </c>
      <c r="B10" s="11">
        <v>42919</v>
      </c>
      <c r="C10" s="10">
        <v>2.289275721E-2</v>
      </c>
      <c r="D10" s="9">
        <f>VLOOKUP(A10,доллар!$A$2:$B$5880,2,FALSE)</f>
        <v>59.541499999999999</v>
      </c>
      <c r="E10" s="35">
        <f t="shared" si="0"/>
        <v>3.8448405246760664E-4</v>
      </c>
      <c r="F10" s="9">
        <v>2016</v>
      </c>
    </row>
    <row r="11" spans="1:19" x14ac:dyDescent="0.25">
      <c r="A11" s="11">
        <f t="shared" si="1"/>
        <v>43278</v>
      </c>
      <c r="B11" s="11">
        <v>43280</v>
      </c>
      <c r="C11" s="10">
        <v>2.4348679000000002E-2</v>
      </c>
      <c r="D11" s="9">
        <f>VLOOKUP(A11,доллар!$A$2:$B$5880,2,FALSE)</f>
        <v>62.790799999999997</v>
      </c>
      <c r="E11" s="35">
        <f t="shared" si="0"/>
        <v>3.8777462621912768E-4</v>
      </c>
      <c r="F11" s="9">
        <v>2017</v>
      </c>
    </row>
    <row r="28" spans="1:1" x14ac:dyDescent="0.25">
      <c r="A28" t="s">
        <v>220</v>
      </c>
    </row>
  </sheetData>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D12" sqref="D12"/>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t="s">
        <v>206</v>
      </c>
      <c r="N2" s="6">
        <f>C6</f>
        <v>1.1727300000000001</v>
      </c>
      <c r="O2" s="6">
        <f>C7</f>
        <v>0.28974</v>
      </c>
      <c r="P2" s="6">
        <v>0</v>
      </c>
      <c r="Q2" s="6">
        <f>C8</f>
        <v>2.67137</v>
      </c>
      <c r="R2" s="6">
        <f>C9</f>
        <v>1.28677</v>
      </c>
      <c r="S2" s="6">
        <f>C10</f>
        <v>1.3656828000000001</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t="s">
        <v>206</v>
      </c>
      <c r="N3" s="13">
        <f>E6</f>
        <v>3.797528609454235E-2</v>
      </c>
      <c r="O3" s="13">
        <f>E7</f>
        <v>8.4438084857739876E-3</v>
      </c>
      <c r="P3" s="6">
        <v>0</v>
      </c>
      <c r="Q3" s="13">
        <f>E8</f>
        <v>4.1729397889606591E-2</v>
      </c>
      <c r="R3" s="13">
        <f>E9</f>
        <v>2.1716647511421421E-2</v>
      </c>
      <c r="S3" s="13">
        <f>E10</f>
        <v>2.1786402191270336E-2</v>
      </c>
    </row>
    <row r="5" spans="1:19" ht="60" x14ac:dyDescent="0.25">
      <c r="A5" s="9" t="s">
        <v>184</v>
      </c>
      <c r="B5" s="9" t="s">
        <v>185</v>
      </c>
      <c r="C5" s="9" t="s">
        <v>186</v>
      </c>
      <c r="D5" s="9" t="s">
        <v>187</v>
      </c>
      <c r="E5" s="9" t="s">
        <v>188</v>
      </c>
      <c r="F5" s="9" t="s">
        <v>189</v>
      </c>
    </row>
    <row r="6" spans="1:19" ht="30" x14ac:dyDescent="0.25">
      <c r="A6" s="11">
        <f>B6</f>
        <v>41376</v>
      </c>
      <c r="B6" s="16">
        <v>41376</v>
      </c>
      <c r="C6" s="9">
        <f>0.51825+0.65448</f>
        <v>1.1727300000000001</v>
      </c>
      <c r="D6" s="9">
        <f>VLOOKUP(A6,доллар!$A$2:$B$5880,2,FALSE)</f>
        <v>30.881399999999999</v>
      </c>
      <c r="E6" s="12">
        <f>C6/D6</f>
        <v>3.797528609454235E-2</v>
      </c>
      <c r="F6" s="9" t="s">
        <v>419</v>
      </c>
    </row>
    <row r="7" spans="1:19" x14ac:dyDescent="0.25">
      <c r="A7" s="11">
        <f t="shared" ref="A7" si="0">B7</f>
        <v>41785</v>
      </c>
      <c r="B7" s="11">
        <v>41785</v>
      </c>
      <c r="C7" s="10">
        <v>0.28974</v>
      </c>
      <c r="D7" s="9">
        <f>VLOOKUP(A7-2,доллар!$A$2:$B$5880,2,FALSE)</f>
        <v>34.313899999999997</v>
      </c>
      <c r="E7" s="12">
        <f t="shared" ref="E7:E10" si="1">C7/D7</f>
        <v>8.4438084857739876E-3</v>
      </c>
      <c r="F7" s="9">
        <v>2013</v>
      </c>
    </row>
    <row r="8" spans="1:19" x14ac:dyDescent="0.25">
      <c r="A8" s="11">
        <f>B8-2</f>
        <v>42553</v>
      </c>
      <c r="B8" s="11">
        <v>42555</v>
      </c>
      <c r="C8" s="10">
        <v>2.67137</v>
      </c>
      <c r="D8" s="9">
        <f>VLOOKUP(A8,доллар!$A$2:$B$5880,2,FALSE)</f>
        <v>64.016499999999994</v>
      </c>
      <c r="E8" s="12">
        <f t="shared" si="1"/>
        <v>4.1729397889606591E-2</v>
      </c>
      <c r="F8" s="9">
        <v>2015</v>
      </c>
    </row>
    <row r="9" spans="1:19" x14ac:dyDescent="0.25">
      <c r="A9" s="11">
        <f>B9-4</f>
        <v>43049</v>
      </c>
      <c r="B9" s="11">
        <v>43053</v>
      </c>
      <c r="C9" s="10">
        <v>1.28677</v>
      </c>
      <c r="D9" s="9">
        <f>VLOOKUP(A9,доллар!$A$2:$B$5880,2,FALSE)</f>
        <v>59.252699999999997</v>
      </c>
      <c r="E9" s="12">
        <f t="shared" si="1"/>
        <v>2.1716647511421421E-2</v>
      </c>
      <c r="F9" s="9">
        <v>2016</v>
      </c>
    </row>
    <row r="10" spans="1:19" x14ac:dyDescent="0.25">
      <c r="A10" s="11">
        <f>B10-2</f>
        <v>43269</v>
      </c>
      <c r="B10" s="11">
        <v>43271</v>
      </c>
      <c r="C10" s="10">
        <v>1.3656828000000001</v>
      </c>
      <c r="D10" s="9">
        <f>VLOOKUP(A10-2,доллар!$A$2:$B$5880,2,FALSE)</f>
        <v>62.685099999999998</v>
      </c>
      <c r="E10" s="12">
        <f t="shared" si="1"/>
        <v>2.1786402191270336E-2</v>
      </c>
      <c r="F10" s="9">
        <v>2017</v>
      </c>
    </row>
    <row r="27" spans="1:1" x14ac:dyDescent="0.25">
      <c r="A27" t="s">
        <v>220</v>
      </c>
    </row>
  </sheetData>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t="s">
        <v>206</v>
      </c>
      <c r="N2" s="6">
        <f>C6</f>
        <v>1.1727300000000001</v>
      </c>
      <c r="O2" s="6">
        <f>C7</f>
        <v>0.28974</v>
      </c>
      <c r="P2" s="6">
        <v>0</v>
      </c>
      <c r="Q2" s="6">
        <f>C8</f>
        <v>2.67137</v>
      </c>
      <c r="R2" s="6">
        <f>C9</f>
        <v>1.28677</v>
      </c>
      <c r="S2" s="6">
        <f>C10</f>
        <v>1.3656828000000001</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t="s">
        <v>206</v>
      </c>
      <c r="N3" s="13">
        <f>E6</f>
        <v>3.797528609454235E-2</v>
      </c>
      <c r="O3" s="13">
        <f>E7</f>
        <v>8.4438084857739876E-3</v>
      </c>
      <c r="P3" s="6">
        <v>0</v>
      </c>
      <c r="Q3" s="13">
        <f>E8</f>
        <v>4.1729397889606591E-2</v>
      </c>
      <c r="R3" s="13">
        <f>E9</f>
        <v>2.1716647511421421E-2</v>
      </c>
      <c r="S3" s="13">
        <f>E10</f>
        <v>2.1786402191270336E-2</v>
      </c>
    </row>
    <row r="5" spans="1:19" ht="60" x14ac:dyDescent="0.25">
      <c r="A5" s="9" t="s">
        <v>184</v>
      </c>
      <c r="B5" s="9" t="s">
        <v>185</v>
      </c>
      <c r="C5" s="9" t="s">
        <v>186</v>
      </c>
      <c r="D5" s="9" t="s">
        <v>187</v>
      </c>
      <c r="E5" s="9" t="s">
        <v>188</v>
      </c>
      <c r="F5" s="9" t="s">
        <v>189</v>
      </c>
    </row>
    <row r="6" spans="1:19" ht="30" x14ac:dyDescent="0.25">
      <c r="A6" s="11">
        <f>B6</f>
        <v>41376</v>
      </c>
      <c r="B6" s="16">
        <v>41376</v>
      </c>
      <c r="C6" s="9">
        <f>0.51825+0.65448</f>
        <v>1.1727300000000001</v>
      </c>
      <c r="D6" s="9">
        <f>VLOOKUP(A6,доллар!$A$2:$B$5880,2,FALSE)</f>
        <v>30.881399999999999</v>
      </c>
      <c r="E6" s="12">
        <f>C6/D6</f>
        <v>3.797528609454235E-2</v>
      </c>
      <c r="F6" s="9" t="s">
        <v>419</v>
      </c>
    </row>
    <row r="7" spans="1:19" x14ac:dyDescent="0.25">
      <c r="A7" s="11">
        <f t="shared" ref="A7" si="0">B7</f>
        <v>41785</v>
      </c>
      <c r="B7" s="11">
        <v>41785</v>
      </c>
      <c r="C7" s="10">
        <v>0.28974</v>
      </c>
      <c r="D7" s="9">
        <f>VLOOKUP(A7-2,доллар!$A$2:$B$5880,2,FALSE)</f>
        <v>34.313899999999997</v>
      </c>
      <c r="E7" s="12">
        <f t="shared" ref="E7:E10" si="1">C7/D7</f>
        <v>8.4438084857739876E-3</v>
      </c>
      <c r="F7" s="9">
        <v>2013</v>
      </c>
    </row>
    <row r="8" spans="1:19" x14ac:dyDescent="0.25">
      <c r="A8" s="11">
        <f>B8-2</f>
        <v>42553</v>
      </c>
      <c r="B8" s="11">
        <v>42555</v>
      </c>
      <c r="C8" s="10">
        <v>2.67137</v>
      </c>
      <c r="D8" s="9">
        <f>VLOOKUP(A8,доллар!$A$2:$B$5880,2,FALSE)</f>
        <v>64.016499999999994</v>
      </c>
      <c r="E8" s="12">
        <f t="shared" si="1"/>
        <v>4.1729397889606591E-2</v>
      </c>
      <c r="F8" s="9">
        <v>2015</v>
      </c>
    </row>
    <row r="9" spans="1:19" x14ac:dyDescent="0.25">
      <c r="A9" s="11">
        <f>B9-4</f>
        <v>43049</v>
      </c>
      <c r="B9" s="11">
        <v>43053</v>
      </c>
      <c r="C9" s="10">
        <v>1.28677</v>
      </c>
      <c r="D9" s="9">
        <f>VLOOKUP(A9,доллар!$A$2:$B$5880,2,FALSE)</f>
        <v>59.252699999999997</v>
      </c>
      <c r="E9" s="12">
        <f t="shared" si="1"/>
        <v>2.1716647511421421E-2</v>
      </c>
      <c r="F9" s="9">
        <v>2016</v>
      </c>
    </row>
    <row r="10" spans="1:19" x14ac:dyDescent="0.25">
      <c r="A10" s="11">
        <f>B10-2</f>
        <v>43269</v>
      </c>
      <c r="B10" s="11">
        <v>43271</v>
      </c>
      <c r="C10" s="10">
        <v>1.3656828000000001</v>
      </c>
      <c r="D10" s="9">
        <f>VLOOKUP(A10-2,доллар!$A$2:$B$5880,2,FALSE)</f>
        <v>62.685099999999998</v>
      </c>
      <c r="E10" s="12">
        <f t="shared" si="1"/>
        <v>2.1786402191270336E-2</v>
      </c>
      <c r="F10" s="9">
        <v>2017</v>
      </c>
    </row>
    <row r="27" spans="1:1" x14ac:dyDescent="0.25">
      <c r="A27" t="s">
        <v>220</v>
      </c>
    </row>
  </sheetData>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f>C6</f>
        <v>33.610349999999997</v>
      </c>
      <c r="M2" s="6">
        <f>C7+C8</f>
        <v>60.487450000000003</v>
      </c>
      <c r="N2" s="6">
        <v>0</v>
      </c>
      <c r="O2" s="6">
        <v>0</v>
      </c>
      <c r="P2" s="6">
        <v>0</v>
      </c>
      <c r="Q2" s="6">
        <v>0</v>
      </c>
      <c r="R2" s="6">
        <f>C9</f>
        <v>4.2675000000000001</v>
      </c>
      <c r="S2" s="6">
        <f>C10</f>
        <v>13.662699999999999</v>
      </c>
    </row>
    <row r="3" spans="1:19" x14ac:dyDescent="0.25">
      <c r="A3" s="6" t="s">
        <v>206</v>
      </c>
      <c r="B3" s="6" t="s">
        <v>206</v>
      </c>
      <c r="C3" s="6" t="s">
        <v>206</v>
      </c>
      <c r="D3" s="6" t="s">
        <v>206</v>
      </c>
      <c r="E3" s="6" t="s">
        <v>206</v>
      </c>
      <c r="F3" s="6" t="s">
        <v>206</v>
      </c>
      <c r="G3" s="6" t="s">
        <v>206</v>
      </c>
      <c r="H3" s="6" t="s">
        <v>206</v>
      </c>
      <c r="I3" s="6" t="s">
        <v>206</v>
      </c>
      <c r="J3" s="6" t="s">
        <v>206</v>
      </c>
      <c r="K3" s="6" t="s">
        <v>206</v>
      </c>
      <c r="L3" s="13">
        <f>E6</f>
        <v>1.1941557680214028</v>
      </c>
      <c r="M3" s="13">
        <f>E7+E8</f>
        <v>1.9881303120032248</v>
      </c>
      <c r="N3" s="6">
        <v>0</v>
      </c>
      <c r="O3" s="6">
        <v>0</v>
      </c>
      <c r="P3" s="6">
        <v>0</v>
      </c>
      <c r="Q3" s="6">
        <v>0</v>
      </c>
      <c r="R3" s="13">
        <f>E9</f>
        <v>7.4070538410802939E-2</v>
      </c>
      <c r="S3" s="13">
        <f>E10</f>
        <v>0.22001835807916517</v>
      </c>
    </row>
    <row r="5" spans="1:19" ht="60" x14ac:dyDescent="0.25">
      <c r="A5" s="9" t="s">
        <v>184</v>
      </c>
      <c r="B5" s="9" t="s">
        <v>185</v>
      </c>
      <c r="C5" s="9" t="s">
        <v>186</v>
      </c>
      <c r="D5" s="9" t="s">
        <v>187</v>
      </c>
      <c r="E5" s="9" t="s">
        <v>188</v>
      </c>
      <c r="F5" s="9" t="s">
        <v>189</v>
      </c>
    </row>
    <row r="6" spans="1:19" x14ac:dyDescent="0.25">
      <c r="A6" s="11">
        <f>B6</f>
        <v>40654</v>
      </c>
      <c r="B6" s="16">
        <v>40654</v>
      </c>
      <c r="C6" s="9">
        <v>33.610349999999997</v>
      </c>
      <c r="D6" s="9">
        <f>VLOOKUP(A6,доллар!$A$2:$B$5880,2,FALSE)</f>
        <v>28.145700000000001</v>
      </c>
      <c r="E6" s="12">
        <f>C6/D6</f>
        <v>1.1941557680214028</v>
      </c>
      <c r="F6" s="9">
        <v>2010</v>
      </c>
    </row>
    <row r="7" spans="1:19" x14ac:dyDescent="0.25">
      <c r="A7" s="11">
        <f t="shared" ref="A7:A8" si="0">B7</f>
        <v>41017</v>
      </c>
      <c r="B7" s="16">
        <v>41017</v>
      </c>
      <c r="C7" s="9">
        <v>32.487450000000003</v>
      </c>
      <c r="D7" s="9">
        <f>VLOOKUP(A7,доллар!$A$2:$B$5880,2,FALSE)</f>
        <v>29.636800000000001</v>
      </c>
      <c r="E7" s="12">
        <f t="shared" ref="E7:E10" si="1">C7/D7</f>
        <v>1.0961861604491714</v>
      </c>
      <c r="F7" s="9">
        <v>2011</v>
      </c>
    </row>
    <row r="8" spans="1:19" x14ac:dyDescent="0.25">
      <c r="A8" s="11">
        <f t="shared" si="0"/>
        <v>41050</v>
      </c>
      <c r="B8" s="11">
        <v>41050</v>
      </c>
      <c r="C8" s="10">
        <v>28</v>
      </c>
      <c r="D8" s="9">
        <f>VLOOKUP(A8-2,доллар!$A$2:$B$5880,2,FALSE)</f>
        <v>31.392099999999999</v>
      </c>
      <c r="E8" s="12">
        <f t="shared" si="1"/>
        <v>0.89194415155405338</v>
      </c>
      <c r="F8" s="9" t="s">
        <v>407</v>
      </c>
    </row>
    <row r="9" spans="1:19" x14ac:dyDescent="0.25">
      <c r="A9" s="11">
        <f>B9-4</f>
        <v>43034</v>
      </c>
      <c r="B9" s="11">
        <v>43038</v>
      </c>
      <c r="C9" s="10">
        <v>4.2675000000000001</v>
      </c>
      <c r="D9" s="9">
        <f>VLOOKUP(A9,доллар!$A$2:$B$5880,2,FALSE)</f>
        <v>57.613999999999997</v>
      </c>
      <c r="E9" s="12">
        <f t="shared" si="1"/>
        <v>7.4070538410802939E-2</v>
      </c>
      <c r="F9" s="9">
        <v>2016</v>
      </c>
    </row>
    <row r="10" spans="1:19" x14ac:dyDescent="0.25">
      <c r="A10" s="11">
        <f>B10-4</f>
        <v>43293</v>
      </c>
      <c r="B10" s="11">
        <v>43297</v>
      </c>
      <c r="C10" s="10">
        <v>13.662699999999999</v>
      </c>
      <c r="D10" s="9">
        <f>VLOOKUP(A10,доллар!$A$2:$B$5880,2,FALSE)</f>
        <v>62.097999999999999</v>
      </c>
      <c r="E10" s="12">
        <f t="shared" si="1"/>
        <v>0.22001835807916517</v>
      </c>
      <c r="F10" s="9">
        <v>2017</v>
      </c>
    </row>
    <row r="24" spans="1:1" x14ac:dyDescent="0.25">
      <c r="A24" t="s">
        <v>220</v>
      </c>
    </row>
  </sheetData>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I16" sqref="I16"/>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f>C6</f>
        <v>0.12629000000000001</v>
      </c>
      <c r="N2" s="6">
        <f>C7</f>
        <v>0.1521962</v>
      </c>
      <c r="O2" s="6">
        <f>C8</f>
        <v>0.18696599999999999</v>
      </c>
      <c r="P2" s="6">
        <v>0</v>
      </c>
      <c r="Q2" s="6">
        <f>C9</f>
        <v>0.754714</v>
      </c>
      <c r="R2" s="6">
        <f>C10</f>
        <v>0.99387099999999995</v>
      </c>
      <c r="S2" s="6">
        <f>C11</f>
        <v>0.90981100000000004</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13">
        <f>E6</f>
        <v>4.2867422930965432E-3</v>
      </c>
      <c r="N3" s="13">
        <f>E7</f>
        <v>4.7988560654073295E-3</v>
      </c>
      <c r="O3" s="13">
        <f>E8</f>
        <v>5.3826089960616321E-3</v>
      </c>
      <c r="P3" s="6">
        <v>0</v>
      </c>
      <c r="Q3" s="13">
        <f>E9</f>
        <v>1.1743304557817625E-2</v>
      </c>
      <c r="R3" s="13">
        <f>E10</f>
        <v>1.6669898206495393E-2</v>
      </c>
      <c r="S3" s="13">
        <f>E11</f>
        <v>1.4615179490804179E-2</v>
      </c>
    </row>
    <row r="5" spans="1:19" ht="60" x14ac:dyDescent="0.25">
      <c r="A5" s="9" t="s">
        <v>184</v>
      </c>
      <c r="B5" s="9" t="s">
        <v>185</v>
      </c>
      <c r="C5" s="9" t="s">
        <v>186</v>
      </c>
      <c r="D5" s="9" t="s">
        <v>187</v>
      </c>
      <c r="E5" s="9" t="s">
        <v>188</v>
      </c>
      <c r="F5" s="9" t="s">
        <v>189</v>
      </c>
    </row>
    <row r="6" spans="1:19" x14ac:dyDescent="0.25">
      <c r="A6" s="11">
        <f>B6</f>
        <v>41008</v>
      </c>
      <c r="B6" s="16">
        <v>41008</v>
      </c>
      <c r="C6" s="9">
        <v>0.12629000000000001</v>
      </c>
      <c r="D6" s="9">
        <f>VLOOKUP(A6-2,доллар!$A$2:$B$5880,2,FALSE)</f>
        <v>29.460599999999999</v>
      </c>
      <c r="E6" s="12">
        <f>C6/D6</f>
        <v>4.2867422930965432E-3</v>
      </c>
      <c r="F6" s="9">
        <v>2011</v>
      </c>
    </row>
    <row r="7" spans="1:19" x14ac:dyDescent="0.25">
      <c r="A7" s="11">
        <f t="shared" ref="A7:A8" si="0">B7</f>
        <v>41383</v>
      </c>
      <c r="B7" s="16">
        <v>41383</v>
      </c>
      <c r="C7" s="9">
        <v>0.1521962</v>
      </c>
      <c r="D7" s="9">
        <f>VLOOKUP(A7,доллар!$A$2:$B$5880,2,FALSE)</f>
        <v>31.7151</v>
      </c>
      <c r="E7" s="12">
        <f t="shared" ref="E7:E11" si="1">C7/D7</f>
        <v>4.7988560654073295E-3</v>
      </c>
      <c r="F7" s="9">
        <v>2012</v>
      </c>
    </row>
    <row r="8" spans="1:19" x14ac:dyDescent="0.25">
      <c r="A8" s="11">
        <f t="shared" si="0"/>
        <v>41792</v>
      </c>
      <c r="B8" s="11">
        <v>41792</v>
      </c>
      <c r="C8" s="10">
        <v>0.18696599999999999</v>
      </c>
      <c r="D8" s="9">
        <f>VLOOKUP(A8-2,доллар!$A$2:$B$5880,2,FALSE)</f>
        <v>34.735199999999999</v>
      </c>
      <c r="E8" s="12">
        <f t="shared" si="1"/>
        <v>5.3826089960616321E-3</v>
      </c>
      <c r="F8" s="9">
        <v>2013</v>
      </c>
    </row>
    <row r="9" spans="1:19" ht="90" x14ac:dyDescent="0.25">
      <c r="A9" s="11">
        <f>B9-2</f>
        <v>42557</v>
      </c>
      <c r="B9" s="11">
        <v>42559</v>
      </c>
      <c r="C9" s="10">
        <f>0.37387+0.380844</f>
        <v>0.754714</v>
      </c>
      <c r="D9" s="9">
        <f>VLOOKUP(A9,доллар!$A$2:$B$5880,2,FALSE)</f>
        <v>64.267600000000002</v>
      </c>
      <c r="E9" s="12">
        <f t="shared" si="1"/>
        <v>1.1743304557817625E-2</v>
      </c>
      <c r="F9" s="9" t="s">
        <v>420</v>
      </c>
    </row>
    <row r="10" spans="1:19" x14ac:dyDescent="0.25">
      <c r="A10" s="11">
        <f>B10-2</f>
        <v>43054</v>
      </c>
      <c r="B10" s="11">
        <v>43056</v>
      </c>
      <c r="C10" s="10">
        <v>0.99387099999999995</v>
      </c>
      <c r="D10" s="9">
        <f>VLOOKUP(A10,доллар!$A$2:$B$5880,2,FALSE)</f>
        <v>59.620699999999999</v>
      </c>
      <c r="E10" s="12">
        <f t="shared" si="1"/>
        <v>1.6669898206495393E-2</v>
      </c>
      <c r="F10" s="9">
        <v>2016</v>
      </c>
    </row>
    <row r="11" spans="1:19" x14ac:dyDescent="0.25">
      <c r="A11" s="11">
        <f>B11-4</f>
        <v>43266</v>
      </c>
      <c r="B11" s="11">
        <v>43270</v>
      </c>
      <c r="C11" s="10">
        <f>0.909811</f>
        <v>0.90981100000000004</v>
      </c>
      <c r="D11" s="9">
        <f>VLOOKUP(A11,доллар!$A$2:$B$5880,2,FALSE)</f>
        <v>62.251100000000001</v>
      </c>
      <c r="E11" s="12">
        <f t="shared" si="1"/>
        <v>1.4615179490804179E-2</v>
      </c>
      <c r="F11" s="9">
        <v>2017</v>
      </c>
    </row>
    <row r="26" spans="1:1" x14ac:dyDescent="0.25">
      <c r="A26" t="s">
        <v>220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K24" sqref="K24"/>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0.08</v>
      </c>
      <c r="B2" s="6">
        <f>C7</f>
        <v>0.17</v>
      </c>
      <c r="C2" s="6">
        <f>C8</f>
        <v>0.17</v>
      </c>
      <c r="D2" s="6">
        <f>C9</f>
        <v>0.2</v>
      </c>
      <c r="E2" s="6">
        <f>C10</f>
        <v>0.22</v>
      </c>
      <c r="F2" s="6">
        <f>C11</f>
        <v>0.25</v>
      </c>
      <c r="G2" s="6">
        <f>C12+C13</f>
        <v>26.94</v>
      </c>
      <c r="H2" s="6">
        <f>C14</f>
        <v>16.309999999999999</v>
      </c>
      <c r="I2" s="6">
        <f>C15</f>
        <v>34.18</v>
      </c>
      <c r="J2" s="6">
        <f>C16</f>
        <v>14.64</v>
      </c>
      <c r="K2" s="6">
        <f>C17+C18</f>
        <v>214.15</v>
      </c>
      <c r="L2" s="6">
        <f>C19</f>
        <v>131.27000000000001</v>
      </c>
      <c r="M2" s="6">
        <f>C20</f>
        <v>99</v>
      </c>
      <c r="N2" s="6">
        <f>C21+C22</f>
        <v>223</v>
      </c>
      <c r="O2" s="6">
        <f>C23</f>
        <v>211</v>
      </c>
      <c r="P2" s="6">
        <f>C24</f>
        <v>113</v>
      </c>
      <c r="Q2" s="6">
        <f>C25</f>
        <v>164</v>
      </c>
      <c r="R2" s="6">
        <f>C26</f>
        <v>148.31</v>
      </c>
      <c r="S2" s="6">
        <f>C27</f>
        <v>158.94999999999999</v>
      </c>
    </row>
    <row r="3" spans="1:19" x14ac:dyDescent="0.25">
      <c r="A3" s="13">
        <f>E6</f>
        <v>2.8070175438596493E-3</v>
      </c>
      <c r="B3" s="13">
        <f>E7</f>
        <v>5.9295430763864664E-3</v>
      </c>
      <c r="C3" s="13">
        <f>E8</f>
        <v>5.4704947257994971E-3</v>
      </c>
      <c r="D3" s="13">
        <f>E9</f>
        <v>6.3611815258566131E-3</v>
      </c>
      <c r="E3" s="13">
        <f>E10</f>
        <v>7.7175651783459153E-3</v>
      </c>
      <c r="F3" s="13">
        <f>E11</f>
        <v>9.0351213236091344E-3</v>
      </c>
      <c r="G3" s="13">
        <f>E12+E13</f>
        <v>1.019830273008548</v>
      </c>
      <c r="H3" s="13">
        <f>E14</f>
        <v>0.63822127612950685</v>
      </c>
      <c r="I3" s="13">
        <f>E15</f>
        <v>1.2399107612500679</v>
      </c>
      <c r="J3" s="13">
        <f>E16</f>
        <v>0.46537353855543478</v>
      </c>
      <c r="K3" s="13">
        <f>E17+E18</f>
        <v>6.9906149052444793</v>
      </c>
      <c r="L3" s="13">
        <f>E19</f>
        <v>4.6947869874967818</v>
      </c>
      <c r="M3" s="13">
        <f>E20</f>
        <v>3.2710836207921972</v>
      </c>
      <c r="N3" s="13">
        <f>E21+E22</f>
        <v>6.9511288596674001</v>
      </c>
      <c r="O3" s="13">
        <f>E23</f>
        <v>6.0591789381791452</v>
      </c>
      <c r="P3" s="13">
        <f>E24</f>
        <v>1.9832424785967768</v>
      </c>
      <c r="Q3" s="13">
        <f>E25</f>
        <v>2.56639370044239</v>
      </c>
      <c r="R3" s="13">
        <f>E26</f>
        <v>2.5012311366258086</v>
      </c>
      <c r="S3" s="13">
        <f>E27</f>
        <v>2.5139695729810345</v>
      </c>
    </row>
    <row r="5" spans="1:19" ht="60" x14ac:dyDescent="0.25">
      <c r="A5" s="9" t="s">
        <v>184</v>
      </c>
      <c r="B5" s="9" t="s">
        <v>185</v>
      </c>
      <c r="C5" s="9" t="s">
        <v>186</v>
      </c>
      <c r="D5" s="9" t="s">
        <v>187</v>
      </c>
      <c r="E5" s="9" t="s">
        <v>188</v>
      </c>
      <c r="F5" s="9" t="s">
        <v>189</v>
      </c>
    </row>
    <row r="6" spans="1:19" x14ac:dyDescent="0.25">
      <c r="A6" s="11">
        <f t="shared" ref="A6:A13" si="0">B6</f>
        <v>36599</v>
      </c>
      <c r="B6" s="16">
        <v>36599</v>
      </c>
      <c r="C6" s="9">
        <v>0.08</v>
      </c>
      <c r="D6" s="9">
        <f>VLOOKUP(A6,доллар!$A$2:$B$5880,2,FALSE)</f>
        <v>28.5</v>
      </c>
      <c r="E6" s="12">
        <f t="shared" ref="E6:E7" si="1">C6/D6</f>
        <v>2.8070175438596493E-3</v>
      </c>
      <c r="F6" s="9">
        <v>1999</v>
      </c>
    </row>
    <row r="7" spans="1:19" x14ac:dyDescent="0.25">
      <c r="A7" s="11">
        <f t="shared" si="0"/>
        <v>36963</v>
      </c>
      <c r="B7" s="16">
        <v>36963</v>
      </c>
      <c r="C7" s="9">
        <v>0.17</v>
      </c>
      <c r="D7" s="9">
        <f>VLOOKUP(A7,доллар!$A$2:$B$5880,2,FALSE)</f>
        <v>28.67</v>
      </c>
      <c r="E7" s="12">
        <f t="shared" si="1"/>
        <v>5.9295430763864664E-3</v>
      </c>
      <c r="F7" s="9">
        <v>2000</v>
      </c>
    </row>
    <row r="8" spans="1:19" x14ac:dyDescent="0.25">
      <c r="A8" s="11">
        <f t="shared" si="0"/>
        <v>37329</v>
      </c>
      <c r="B8" s="16">
        <v>37329</v>
      </c>
      <c r="C8" s="9">
        <v>0.17</v>
      </c>
      <c r="D8" s="9">
        <f>VLOOKUP(A8,доллар!$A$2:$B$5880,2,FALSE)</f>
        <v>31.075800000000001</v>
      </c>
      <c r="E8" s="12">
        <f>C8/D8</f>
        <v>5.4704947257994971E-3</v>
      </c>
      <c r="F8" s="9">
        <v>2001</v>
      </c>
    </row>
    <row r="9" spans="1:19" x14ac:dyDescent="0.25">
      <c r="A9" s="11">
        <f t="shared" si="0"/>
        <v>37693</v>
      </c>
      <c r="B9" s="16">
        <v>37693</v>
      </c>
      <c r="C9" s="9">
        <v>0.2</v>
      </c>
      <c r="D9" s="9">
        <f>VLOOKUP(A9,доллар!$A$2:$B$5880,2,FALSE)</f>
        <v>31.4407</v>
      </c>
      <c r="E9" s="12">
        <f t="shared" ref="E9:E15" si="2">C9/D9</f>
        <v>6.3611815258566131E-3</v>
      </c>
      <c r="F9" s="9">
        <v>2002</v>
      </c>
    </row>
    <row r="10" spans="1:19" x14ac:dyDescent="0.25">
      <c r="A10" s="11">
        <f t="shared" si="0"/>
        <v>38062</v>
      </c>
      <c r="B10" s="11">
        <v>38062</v>
      </c>
      <c r="C10" s="10">
        <v>0.22</v>
      </c>
      <c r="D10" s="9">
        <f>VLOOKUP(A10,доллар!$A$2:$B$5880,2,FALSE)</f>
        <v>28.506399999999999</v>
      </c>
      <c r="E10" s="12">
        <f t="shared" si="2"/>
        <v>7.7175651783459153E-3</v>
      </c>
      <c r="F10" s="9">
        <v>2003</v>
      </c>
    </row>
    <row r="11" spans="1:19" x14ac:dyDescent="0.25">
      <c r="A11" s="11">
        <f t="shared" si="0"/>
        <v>38420</v>
      </c>
      <c r="B11" s="11">
        <v>38420</v>
      </c>
      <c r="C11" s="10">
        <v>0.25</v>
      </c>
      <c r="D11" s="9">
        <f>VLOOKUP(A11-3,доллар!$A$2:$B$5880,2,FALSE)</f>
        <v>27.669799999999999</v>
      </c>
      <c r="E11" s="12">
        <f t="shared" si="2"/>
        <v>9.0351213236091344E-3</v>
      </c>
      <c r="F11" s="9">
        <v>2004</v>
      </c>
    </row>
    <row r="12" spans="1:19" x14ac:dyDescent="0.25">
      <c r="A12" s="11">
        <f t="shared" si="0"/>
        <v>38786</v>
      </c>
      <c r="B12" s="11">
        <v>38786</v>
      </c>
      <c r="C12" s="10">
        <v>1.1399999999999999</v>
      </c>
      <c r="D12" s="9">
        <f>VLOOKUP(A12,доллар!$A$2:$B$5880,2,FALSE)</f>
        <v>28</v>
      </c>
      <c r="E12" s="12">
        <f t="shared" ref="E12" si="3">C12/D12</f>
        <v>4.071428571428571E-2</v>
      </c>
      <c r="F12" s="9">
        <v>2005</v>
      </c>
    </row>
    <row r="13" spans="1:19" x14ac:dyDescent="0.25">
      <c r="A13" s="11">
        <f t="shared" si="0"/>
        <v>39050</v>
      </c>
      <c r="B13" s="11">
        <v>39050</v>
      </c>
      <c r="C13" s="10">
        <v>25.8</v>
      </c>
      <c r="D13" s="9">
        <f>VLOOKUP(A13,доллар!$A$2:$B$5880,2,FALSE)</f>
        <v>26.350300000000001</v>
      </c>
      <c r="E13" s="12">
        <f t="shared" si="2"/>
        <v>0.9791159872942623</v>
      </c>
      <c r="F13" s="9" t="s">
        <v>218</v>
      </c>
    </row>
    <row r="14" spans="1:19" x14ac:dyDescent="0.25">
      <c r="A14" s="11">
        <f t="shared" ref="A14:A22" si="4">B14</f>
        <v>39298</v>
      </c>
      <c r="B14" s="11">
        <v>39298</v>
      </c>
      <c r="C14" s="10">
        <v>16.309999999999999</v>
      </c>
      <c r="D14" s="9">
        <f>VLOOKUP(A14,доллар!$A$2:$B$5880,2,FALSE)</f>
        <v>25.555399999999999</v>
      </c>
      <c r="E14" s="12">
        <f t="shared" si="2"/>
        <v>0.63822127612950685</v>
      </c>
      <c r="F14" s="9">
        <v>2006</v>
      </c>
    </row>
    <row r="15" spans="1:19" x14ac:dyDescent="0.25">
      <c r="A15" s="11">
        <f t="shared" si="4"/>
        <v>39776</v>
      </c>
      <c r="B15" s="11">
        <v>39776</v>
      </c>
      <c r="C15" s="10">
        <v>34.18</v>
      </c>
      <c r="D15" s="9">
        <f>VLOOKUP(A15-2,доллар!$A$2:$B$5880,2,FALSE)</f>
        <v>27.566500000000001</v>
      </c>
      <c r="E15" s="12">
        <f t="shared" si="2"/>
        <v>1.2399107612500679</v>
      </c>
      <c r="F15" s="9">
        <v>2007</v>
      </c>
    </row>
    <row r="16" spans="1:19" x14ac:dyDescent="0.25">
      <c r="A16" s="11">
        <f t="shared" si="4"/>
        <v>39955</v>
      </c>
      <c r="B16" s="11">
        <v>39955</v>
      </c>
      <c r="C16" s="10">
        <v>14.64</v>
      </c>
      <c r="D16" s="9">
        <f>VLOOKUP(A16,доллар!$A$2:$B$5880,2,FALSE)</f>
        <v>31.458600000000001</v>
      </c>
      <c r="E16" s="12">
        <f t="shared" ref="E16:E23" si="5">C16/D16</f>
        <v>0.46537353855543478</v>
      </c>
      <c r="F16" s="9">
        <v>2008</v>
      </c>
    </row>
    <row r="17" spans="1:6" x14ac:dyDescent="0.25">
      <c r="A17" s="11">
        <f t="shared" si="4"/>
        <v>40319</v>
      </c>
      <c r="B17" s="11">
        <v>40319</v>
      </c>
      <c r="C17" s="10">
        <v>109.65</v>
      </c>
      <c r="D17" s="9">
        <f>VLOOKUP(A17,доллар!$A$2:$B$5880,2,FALSE)</f>
        <v>30.752300000000002</v>
      </c>
      <c r="E17" s="12">
        <f t="shared" ref="E17" si="6">C17/D17</f>
        <v>3.5655869642270659</v>
      </c>
      <c r="F17" s="9">
        <v>2009</v>
      </c>
    </row>
    <row r="18" spans="1:6" x14ac:dyDescent="0.25">
      <c r="A18" s="11">
        <f t="shared" si="4"/>
        <v>40494</v>
      </c>
      <c r="B18" s="11">
        <v>40494</v>
      </c>
      <c r="C18" s="10">
        <v>104.5</v>
      </c>
      <c r="D18" s="9">
        <f>VLOOKUP(A18,доллар!$A$2:$B$5880,2,FALSE)</f>
        <v>30.5107</v>
      </c>
      <c r="E18" s="12">
        <f t="shared" si="5"/>
        <v>3.4250279410174134</v>
      </c>
      <c r="F18" s="9" t="s">
        <v>211</v>
      </c>
    </row>
    <row r="19" spans="1:6" x14ac:dyDescent="0.25">
      <c r="A19" s="11">
        <f t="shared" si="4"/>
        <v>40683</v>
      </c>
      <c r="B19" s="11">
        <v>40683</v>
      </c>
      <c r="C19" s="10">
        <v>131.27000000000001</v>
      </c>
      <c r="D19" s="9">
        <f>VLOOKUP(A19,доллар!$A$2:$B$5880,2,FALSE)</f>
        <v>27.960799999999999</v>
      </c>
      <c r="E19" s="12">
        <f t="shared" si="5"/>
        <v>4.6947869874967818</v>
      </c>
      <c r="F19" s="9">
        <v>2010</v>
      </c>
    </row>
    <row r="20" spans="1:6" x14ac:dyDescent="0.25">
      <c r="A20" s="11">
        <f t="shared" si="4"/>
        <v>41044</v>
      </c>
      <c r="B20" s="11">
        <v>41044</v>
      </c>
      <c r="C20" s="10">
        <v>99</v>
      </c>
      <c r="D20" s="9">
        <f>VLOOKUP(A20,доллар!$A$2:$B$5880,2,FALSE)</f>
        <v>30.2652</v>
      </c>
      <c r="E20" s="12">
        <f t="shared" si="5"/>
        <v>3.2710836207921972</v>
      </c>
      <c r="F20" s="9">
        <v>2011</v>
      </c>
    </row>
    <row r="21" spans="1:6" x14ac:dyDescent="0.25">
      <c r="A21" s="11">
        <f t="shared" si="4"/>
        <v>41409</v>
      </c>
      <c r="B21" s="11">
        <v>41409</v>
      </c>
      <c r="C21" s="10">
        <v>24</v>
      </c>
      <c r="D21" s="9">
        <f>VLOOKUP(A21,доллар!$A$2:$B$5880,2,FALSE)</f>
        <v>31.277799999999999</v>
      </c>
      <c r="E21" s="12">
        <f t="shared" si="5"/>
        <v>0.76731739444590097</v>
      </c>
      <c r="F21" s="9">
        <v>2012</v>
      </c>
    </row>
    <row r="22" spans="1:6" x14ac:dyDescent="0.25">
      <c r="A22" s="11">
        <f t="shared" si="4"/>
        <v>41583</v>
      </c>
      <c r="B22" s="11">
        <v>41583</v>
      </c>
      <c r="C22" s="10">
        <v>199</v>
      </c>
      <c r="D22" s="9">
        <f>VLOOKUP(A22-3,доллар!$A$2:$B$5880,2,FALSE)</f>
        <v>32.180799999999998</v>
      </c>
      <c r="E22" s="12">
        <f t="shared" si="5"/>
        <v>6.183811465221499</v>
      </c>
      <c r="F22" s="9" t="s">
        <v>212</v>
      </c>
    </row>
    <row r="23" spans="1:6" x14ac:dyDescent="0.25">
      <c r="A23" s="11">
        <f>B23-4</f>
        <v>41809</v>
      </c>
      <c r="B23" s="11">
        <v>41813</v>
      </c>
      <c r="C23" s="10">
        <v>211</v>
      </c>
      <c r="D23" s="9">
        <f>VLOOKUP(A23,доллар!$A$2:$B$5880,2,FALSE)</f>
        <v>34.8232</v>
      </c>
      <c r="E23" s="12">
        <f t="shared" si="5"/>
        <v>6.0591789381791452</v>
      </c>
      <c r="F23" s="9">
        <v>2013</v>
      </c>
    </row>
    <row r="24" spans="1:6" x14ac:dyDescent="0.25">
      <c r="A24" s="11">
        <f>B24-2</f>
        <v>42200</v>
      </c>
      <c r="B24" s="11">
        <v>42202</v>
      </c>
      <c r="C24" s="10">
        <v>113</v>
      </c>
      <c r="D24" s="9">
        <f>VLOOKUP(A24,доллар!$A$2:$B$5880,2,FALSE)</f>
        <v>56.977400000000003</v>
      </c>
      <c r="E24" s="12">
        <f t="shared" ref="E24:E27" si="7">C24/D24</f>
        <v>1.9832424785967768</v>
      </c>
      <c r="F24" s="9">
        <v>2014</v>
      </c>
    </row>
    <row r="25" spans="1:6" x14ac:dyDescent="0.25">
      <c r="A25" s="11">
        <f>B25-2</f>
        <v>42564</v>
      </c>
      <c r="B25" s="11">
        <v>42566</v>
      </c>
      <c r="C25" s="10">
        <v>164</v>
      </c>
      <c r="D25" s="9">
        <f>VLOOKUP(A25,доллар!$A$2:$B$5880,2,FALSE)</f>
        <v>63.902900000000002</v>
      </c>
      <c r="E25" s="12">
        <f t="shared" si="7"/>
        <v>2.56639370044239</v>
      </c>
      <c r="F25" s="9">
        <v>2015</v>
      </c>
    </row>
    <row r="26" spans="1:6" x14ac:dyDescent="0.25">
      <c r="A26" s="11">
        <f>B26-4</f>
        <v>43077</v>
      </c>
      <c r="B26" s="11">
        <v>43081</v>
      </c>
      <c r="C26" s="10">
        <v>148.31</v>
      </c>
      <c r="D26" s="9">
        <f>VLOOKUP(A26,доллар!$A$2:$B$5880,2,FALSE)</f>
        <v>59.294800000000002</v>
      </c>
      <c r="E26" s="12">
        <f t="shared" si="7"/>
        <v>2.5012311366258086</v>
      </c>
      <c r="F26" s="9" t="s">
        <v>216</v>
      </c>
    </row>
    <row r="27" spans="1:6" x14ac:dyDescent="0.25">
      <c r="A27" s="11">
        <f>B27-4</f>
        <v>43286</v>
      </c>
      <c r="B27" s="11">
        <v>43290</v>
      </c>
      <c r="C27" s="10">
        <v>158.94999999999999</v>
      </c>
      <c r="D27" s="9">
        <f>VLOOKUP(A27,доллар!$A$2:$B$5880,2,FALSE)</f>
        <v>63.226700000000001</v>
      </c>
      <c r="E27" s="12">
        <f t="shared" si="7"/>
        <v>2.5139695729810345</v>
      </c>
      <c r="F27" s="9">
        <v>2017</v>
      </c>
    </row>
    <row r="33" spans="1:1" x14ac:dyDescent="0.25">
      <c r="A33" t="s">
        <v>220</v>
      </c>
    </row>
  </sheetData>
  <pageMargins left="0.7" right="0.7" top="0.75" bottom="0.75" header="0.3" footer="0.3"/>
  <ignoredErrors>
    <ignoredError sqref="D11:D15 D22" formula="1"/>
  </ignoredError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f>C6</f>
        <v>0.12629000000000001</v>
      </c>
      <c r="N2" s="6">
        <f>C7</f>
        <v>0.1521962</v>
      </c>
      <c r="O2" s="6">
        <f>C8</f>
        <v>0.18696599999999999</v>
      </c>
      <c r="P2" s="6">
        <v>0</v>
      </c>
      <c r="Q2" s="6">
        <f>C9</f>
        <v>0.754714</v>
      </c>
      <c r="R2" s="6">
        <f>C10</f>
        <v>0.99387099999999995</v>
      </c>
      <c r="S2" s="6">
        <f>C11</f>
        <v>0.90981100000000004</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13">
        <f>E6</f>
        <v>4.2867422930965432E-3</v>
      </c>
      <c r="N3" s="13">
        <f>E7</f>
        <v>4.7988560654073295E-3</v>
      </c>
      <c r="O3" s="13">
        <f>E8</f>
        <v>5.3826089960616321E-3</v>
      </c>
      <c r="P3" s="6">
        <v>0</v>
      </c>
      <c r="Q3" s="13">
        <f>E9</f>
        <v>1.1743304557817625E-2</v>
      </c>
      <c r="R3" s="13">
        <f>E10</f>
        <v>1.6669898206495393E-2</v>
      </c>
      <c r="S3" s="13">
        <f>E11</f>
        <v>1.4615179490804179E-2</v>
      </c>
    </row>
    <row r="5" spans="1:19" ht="60" x14ac:dyDescent="0.25">
      <c r="A5" s="9" t="s">
        <v>184</v>
      </c>
      <c r="B5" s="9" t="s">
        <v>185</v>
      </c>
      <c r="C5" s="9" t="s">
        <v>186</v>
      </c>
      <c r="D5" s="9" t="s">
        <v>187</v>
      </c>
      <c r="E5" s="9" t="s">
        <v>188</v>
      </c>
      <c r="F5" s="9" t="s">
        <v>189</v>
      </c>
    </row>
    <row r="6" spans="1:19" x14ac:dyDescent="0.25">
      <c r="A6" s="11">
        <f>B6</f>
        <v>41008</v>
      </c>
      <c r="B6" s="16">
        <v>41008</v>
      </c>
      <c r="C6" s="9">
        <v>0.12629000000000001</v>
      </c>
      <c r="D6" s="9">
        <f>VLOOKUP(A6-2,доллар!$A$2:$B$5880,2,FALSE)</f>
        <v>29.460599999999999</v>
      </c>
      <c r="E6" s="12">
        <f>C6/D6</f>
        <v>4.2867422930965432E-3</v>
      </c>
      <c r="F6" s="9">
        <v>2011</v>
      </c>
    </row>
    <row r="7" spans="1:19" x14ac:dyDescent="0.25">
      <c r="A7" s="11">
        <f t="shared" ref="A7:A8" si="0">B7</f>
        <v>41383</v>
      </c>
      <c r="B7" s="16">
        <v>41383</v>
      </c>
      <c r="C7" s="9">
        <v>0.1521962</v>
      </c>
      <c r="D7" s="9">
        <f>VLOOKUP(A7,доллар!$A$2:$B$5880,2,FALSE)</f>
        <v>31.7151</v>
      </c>
      <c r="E7" s="12">
        <f t="shared" ref="E7:E11" si="1">C7/D7</f>
        <v>4.7988560654073295E-3</v>
      </c>
      <c r="F7" s="9">
        <v>2012</v>
      </c>
    </row>
    <row r="8" spans="1:19" x14ac:dyDescent="0.25">
      <c r="A8" s="11">
        <f t="shared" si="0"/>
        <v>41792</v>
      </c>
      <c r="B8" s="11">
        <v>41792</v>
      </c>
      <c r="C8" s="10">
        <v>0.18696599999999999</v>
      </c>
      <c r="D8" s="9">
        <f>VLOOKUP(A8-2,доллар!$A$2:$B$5880,2,FALSE)</f>
        <v>34.735199999999999</v>
      </c>
      <c r="E8" s="12">
        <f t="shared" si="1"/>
        <v>5.3826089960616321E-3</v>
      </c>
      <c r="F8" s="9">
        <v>2013</v>
      </c>
    </row>
    <row r="9" spans="1:19" ht="90" x14ac:dyDescent="0.25">
      <c r="A9" s="11">
        <f>B9-2</f>
        <v>42557</v>
      </c>
      <c r="B9" s="11">
        <v>42559</v>
      </c>
      <c r="C9" s="10">
        <f>0.37387+0.380844</f>
        <v>0.754714</v>
      </c>
      <c r="D9" s="9">
        <f>VLOOKUP(A9,доллар!$A$2:$B$5880,2,FALSE)</f>
        <v>64.267600000000002</v>
      </c>
      <c r="E9" s="12">
        <f t="shared" si="1"/>
        <v>1.1743304557817625E-2</v>
      </c>
      <c r="F9" s="9" t="s">
        <v>420</v>
      </c>
    </row>
    <row r="10" spans="1:19" x14ac:dyDescent="0.25">
      <c r="A10" s="11">
        <f>B10-2</f>
        <v>43054</v>
      </c>
      <c r="B10" s="11">
        <v>43056</v>
      </c>
      <c r="C10" s="10">
        <v>0.99387099999999995</v>
      </c>
      <c r="D10" s="9">
        <f>VLOOKUP(A10,доллар!$A$2:$B$5880,2,FALSE)</f>
        <v>59.620699999999999</v>
      </c>
      <c r="E10" s="12">
        <f t="shared" si="1"/>
        <v>1.6669898206495393E-2</v>
      </c>
      <c r="F10" s="9">
        <v>2016</v>
      </c>
    </row>
    <row r="11" spans="1:19" x14ac:dyDescent="0.25">
      <c r="A11" s="11">
        <f>B11-4</f>
        <v>43266</v>
      </c>
      <c r="B11" s="11">
        <v>43270</v>
      </c>
      <c r="C11" s="10">
        <f>0.909811</f>
        <v>0.90981100000000004</v>
      </c>
      <c r="D11" s="9">
        <f>VLOOKUP(A11,доллар!$A$2:$B$5880,2,FALSE)</f>
        <v>62.251100000000001</v>
      </c>
      <c r="E11" s="12">
        <f t="shared" si="1"/>
        <v>1.4615179490804179E-2</v>
      </c>
      <c r="F11" s="9">
        <v>2017</v>
      </c>
    </row>
    <row r="26" spans="1:1" x14ac:dyDescent="0.25">
      <c r="A26" t="s">
        <v>220</v>
      </c>
    </row>
  </sheetData>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G5" sqref="G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f>C6</f>
        <v>0.13961000000000001</v>
      </c>
      <c r="N2" s="6">
        <f>C7</f>
        <v>2.2916300000000001E-2</v>
      </c>
      <c r="O2" s="6">
        <f>C8</f>
        <v>1.1831507E-2</v>
      </c>
      <c r="P2" s="6">
        <v>0</v>
      </c>
      <c r="Q2" s="6">
        <f>C9</f>
        <v>6.6237000000000004E-2</v>
      </c>
      <c r="R2" s="6">
        <v>0</v>
      </c>
      <c r="S2" s="6">
        <f>C10+C11</f>
        <v>4.1727558999999997E-2</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22">
        <f>E6</f>
        <v>4.7108564641413428E-3</v>
      </c>
      <c r="N3" s="22">
        <f>E7</f>
        <v>7.372638975127804E-4</v>
      </c>
      <c r="O3" s="22">
        <f>E8</f>
        <v>3.4719817707492715E-4</v>
      </c>
      <c r="P3" s="6">
        <v>0</v>
      </c>
      <c r="Q3" s="22">
        <f>E9</f>
        <v>1.0108090042988797E-3</v>
      </c>
      <c r="R3" s="6">
        <v>0</v>
      </c>
      <c r="S3" s="22">
        <f>E10+E11</f>
        <v>6.984065049406951E-4</v>
      </c>
    </row>
    <row r="5" spans="1:19" ht="60" x14ac:dyDescent="0.25">
      <c r="A5" s="9" t="s">
        <v>184</v>
      </c>
      <c r="B5" s="9" t="s">
        <v>185</v>
      </c>
      <c r="C5" s="9" t="s">
        <v>186</v>
      </c>
      <c r="D5" s="9" t="s">
        <v>187</v>
      </c>
      <c r="E5" s="9" t="s">
        <v>188</v>
      </c>
      <c r="F5" s="9" t="s">
        <v>189</v>
      </c>
    </row>
    <row r="6" spans="1:19" ht="30" x14ac:dyDescent="0.25">
      <c r="A6" s="11">
        <f>B6</f>
        <v>41009</v>
      </c>
      <c r="B6" s="16">
        <v>41009</v>
      </c>
      <c r="C6" s="9">
        <f>0.10015+0.03946</f>
        <v>0.13961000000000001</v>
      </c>
      <c r="D6" s="9">
        <f>VLOOKUP(A6,доллар!$A$2:$B$5880,2,FALSE)</f>
        <v>29.6358</v>
      </c>
      <c r="E6" s="19">
        <f>C6/D6</f>
        <v>4.7108564641413428E-3</v>
      </c>
      <c r="F6" s="9" t="s">
        <v>421</v>
      </c>
    </row>
    <row r="7" spans="1:19" ht="30" x14ac:dyDescent="0.25">
      <c r="A7" s="11">
        <f t="shared" ref="A7:A8" si="0">B7</f>
        <v>41407</v>
      </c>
      <c r="B7" s="16">
        <v>41407</v>
      </c>
      <c r="C7" s="9">
        <f>0.0103383+0.012578</f>
        <v>2.2916300000000001E-2</v>
      </c>
      <c r="D7" s="9">
        <f>VLOOKUP(A7-4,доллар!$A$2:$B$5880,2,FALSE)</f>
        <v>31.082899999999999</v>
      </c>
      <c r="E7" s="19">
        <f t="shared" ref="E7:E11" si="1">C7/D7</f>
        <v>7.372638975127804E-4</v>
      </c>
      <c r="F7" s="9" t="s">
        <v>422</v>
      </c>
    </row>
    <row r="8" spans="1:19" x14ac:dyDescent="0.25">
      <c r="A8" s="11">
        <f t="shared" si="0"/>
        <v>41786</v>
      </c>
      <c r="B8" s="11">
        <v>41786</v>
      </c>
      <c r="C8" s="10">
        <v>1.1831507E-2</v>
      </c>
      <c r="D8" s="9">
        <f>VLOOKUP(A8,доллар!$A$2:$B$5880,2,FALSE)</f>
        <v>34.077100000000002</v>
      </c>
      <c r="E8" s="19">
        <f t="shared" si="1"/>
        <v>3.4719817707492715E-4</v>
      </c>
      <c r="F8" s="9">
        <v>2013</v>
      </c>
    </row>
    <row r="9" spans="1:19" ht="90" x14ac:dyDescent="0.25">
      <c r="A9" s="11">
        <f>B9-2</f>
        <v>42546</v>
      </c>
      <c r="B9" s="11">
        <v>42548</v>
      </c>
      <c r="C9" s="10">
        <f>0.0574+0.008837</f>
        <v>6.6237000000000004E-2</v>
      </c>
      <c r="D9" s="9">
        <f>VLOOKUP(A9,доллар!$A$2:$B$5880,2,FALSE)</f>
        <v>65.528700000000001</v>
      </c>
      <c r="E9" s="19">
        <f t="shared" si="1"/>
        <v>1.0108090042988797E-3</v>
      </c>
      <c r="F9" s="9" t="s">
        <v>420</v>
      </c>
    </row>
    <row r="10" spans="1:19" ht="75" x14ac:dyDescent="0.25">
      <c r="A10" s="11">
        <f>B10-4</f>
        <v>43180</v>
      </c>
      <c r="B10" s="11">
        <v>43184</v>
      </c>
      <c r="C10" s="10">
        <v>2.5141119999999999E-2</v>
      </c>
      <c r="D10" s="9">
        <f>VLOOKUP(A10,доллар!$A$2:$B$5880,2,FALSE)</f>
        <v>57.703299999999999</v>
      </c>
      <c r="E10" s="19">
        <f t="shared" si="1"/>
        <v>4.3569639864617793E-4</v>
      </c>
      <c r="F10" s="9" t="s">
        <v>326</v>
      </c>
    </row>
    <row r="11" spans="1:19" x14ac:dyDescent="0.25">
      <c r="A11" s="11">
        <f>B11-4</f>
        <v>43279</v>
      </c>
      <c r="B11" s="11">
        <v>43283</v>
      </c>
      <c r="C11" s="10">
        <v>1.6586439000000001E-2</v>
      </c>
      <c r="D11" s="9">
        <f>VLOOKUP(A11,доллар!$A$2:$B$5880,2,FALSE)</f>
        <v>63.135899999999999</v>
      </c>
      <c r="E11" s="19">
        <f t="shared" si="1"/>
        <v>2.6271010629451712E-4</v>
      </c>
      <c r="F11" s="9">
        <v>2017</v>
      </c>
    </row>
    <row r="25" spans="1:1" x14ac:dyDescent="0.25">
      <c r="A25" t="s">
        <v>220</v>
      </c>
    </row>
  </sheetData>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f>C6</f>
        <v>0.13961000000000001</v>
      </c>
      <c r="N2" s="6">
        <f>C7</f>
        <v>2.2916300000000001E-2</v>
      </c>
      <c r="O2" s="6">
        <f>C8</f>
        <v>1.1831507E-2</v>
      </c>
      <c r="P2" s="6">
        <v>0</v>
      </c>
      <c r="Q2" s="6">
        <f>C9</f>
        <v>6.6237000000000004E-2</v>
      </c>
      <c r="R2" s="6">
        <v>0</v>
      </c>
      <c r="S2" s="6">
        <f>C10+C11</f>
        <v>4.1727558999999997E-2</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22">
        <f>E6</f>
        <v>4.7108564641413428E-3</v>
      </c>
      <c r="N3" s="22">
        <f>E7</f>
        <v>7.372638975127804E-4</v>
      </c>
      <c r="O3" s="22">
        <f>E8</f>
        <v>3.4719817707492715E-4</v>
      </c>
      <c r="P3" s="6">
        <v>0</v>
      </c>
      <c r="Q3" s="22">
        <f>E9</f>
        <v>1.0108090042988797E-3</v>
      </c>
      <c r="R3" s="6">
        <v>0</v>
      </c>
      <c r="S3" s="22">
        <f>E10+E11</f>
        <v>6.984065049406951E-4</v>
      </c>
    </row>
    <row r="5" spans="1:19" ht="60" x14ac:dyDescent="0.25">
      <c r="A5" s="9" t="s">
        <v>184</v>
      </c>
      <c r="B5" s="9" t="s">
        <v>185</v>
      </c>
      <c r="C5" s="9" t="s">
        <v>186</v>
      </c>
      <c r="D5" s="9" t="s">
        <v>187</v>
      </c>
      <c r="E5" s="9" t="s">
        <v>188</v>
      </c>
      <c r="F5" s="9" t="s">
        <v>189</v>
      </c>
    </row>
    <row r="6" spans="1:19" ht="30" x14ac:dyDescent="0.25">
      <c r="A6" s="11">
        <f>B6</f>
        <v>41009</v>
      </c>
      <c r="B6" s="16">
        <v>41009</v>
      </c>
      <c r="C6" s="9">
        <f>0.10015+0.03946</f>
        <v>0.13961000000000001</v>
      </c>
      <c r="D6" s="9">
        <f>VLOOKUP(A6,доллар!$A$2:$B$5880,2,FALSE)</f>
        <v>29.6358</v>
      </c>
      <c r="E6" s="19">
        <f>C6/D6</f>
        <v>4.7108564641413428E-3</v>
      </c>
      <c r="F6" s="9" t="s">
        <v>421</v>
      </c>
    </row>
    <row r="7" spans="1:19" ht="30" x14ac:dyDescent="0.25">
      <c r="A7" s="11">
        <f t="shared" ref="A7:A8" si="0">B7</f>
        <v>41407</v>
      </c>
      <c r="B7" s="16">
        <v>41407</v>
      </c>
      <c r="C7" s="9">
        <f>0.0103383+0.012578</f>
        <v>2.2916300000000001E-2</v>
      </c>
      <c r="D7" s="9">
        <f>VLOOKUP(A7-4,доллар!$A$2:$B$5880,2,FALSE)</f>
        <v>31.082899999999999</v>
      </c>
      <c r="E7" s="19">
        <f t="shared" ref="E7:E10" si="1">C7/D7</f>
        <v>7.372638975127804E-4</v>
      </c>
      <c r="F7" s="9" t="s">
        <v>422</v>
      </c>
    </row>
    <row r="8" spans="1:19" x14ac:dyDescent="0.25">
      <c r="A8" s="11">
        <f t="shared" si="0"/>
        <v>41786</v>
      </c>
      <c r="B8" s="11">
        <v>41786</v>
      </c>
      <c r="C8" s="10">
        <v>1.1831507E-2</v>
      </c>
      <c r="D8" s="9">
        <f>VLOOKUP(A8,доллар!$A$2:$B$5880,2,FALSE)</f>
        <v>34.077100000000002</v>
      </c>
      <c r="E8" s="19">
        <f t="shared" si="1"/>
        <v>3.4719817707492715E-4</v>
      </c>
      <c r="F8" s="9">
        <v>2013</v>
      </c>
    </row>
    <row r="9" spans="1:19" ht="90" x14ac:dyDescent="0.25">
      <c r="A9" s="11">
        <f>B9-2</f>
        <v>42546</v>
      </c>
      <c r="B9" s="11">
        <v>42548</v>
      </c>
      <c r="C9" s="10">
        <f>0.0574+0.008837</f>
        <v>6.6237000000000004E-2</v>
      </c>
      <c r="D9" s="9">
        <f>VLOOKUP(A9,доллар!$A$2:$B$5880,2,FALSE)</f>
        <v>65.528700000000001</v>
      </c>
      <c r="E9" s="19">
        <f t="shared" si="1"/>
        <v>1.0108090042988797E-3</v>
      </c>
      <c r="F9" s="9" t="s">
        <v>420</v>
      </c>
    </row>
    <row r="10" spans="1:19" ht="75" x14ac:dyDescent="0.25">
      <c r="A10" s="11">
        <f>B10-4</f>
        <v>43180</v>
      </c>
      <c r="B10" s="11">
        <v>43184</v>
      </c>
      <c r="C10" s="10">
        <v>2.5141119999999999E-2</v>
      </c>
      <c r="D10" s="9">
        <f>VLOOKUP(A10,доллар!$A$2:$B$5880,2,FALSE)</f>
        <v>57.703299999999999</v>
      </c>
      <c r="E10" s="19">
        <f t="shared" si="1"/>
        <v>4.3569639864617793E-4</v>
      </c>
      <c r="F10" s="9" t="s">
        <v>326</v>
      </c>
    </row>
    <row r="11" spans="1:19" x14ac:dyDescent="0.25">
      <c r="A11" s="11">
        <f>B11-4</f>
        <v>43279</v>
      </c>
      <c r="B11" s="11">
        <v>43283</v>
      </c>
      <c r="C11" s="10">
        <v>1.6586439000000001E-2</v>
      </c>
      <c r="D11" s="9">
        <f>VLOOKUP(A11,доллар!$A$2:$B$5880,2,FALSE)</f>
        <v>63.135899999999999</v>
      </c>
      <c r="E11" s="19">
        <f t="shared" ref="E11" si="2">C11/D11</f>
        <v>2.6271010629451712E-4</v>
      </c>
      <c r="F11" s="9">
        <v>2017</v>
      </c>
    </row>
    <row r="25" spans="1:1" x14ac:dyDescent="0.25">
      <c r="A25" t="s">
        <v>220</v>
      </c>
    </row>
  </sheetData>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f>
        <v>1.03E-2</v>
      </c>
      <c r="H2" s="6">
        <f>C7</f>
        <v>1.03E-2</v>
      </c>
      <c r="I2" s="6">
        <f>C8</f>
        <v>1.03E-2</v>
      </c>
      <c r="J2" s="6">
        <f>C9</f>
        <v>1.46E-2</v>
      </c>
      <c r="K2" s="6">
        <f>C10</f>
        <v>1.7899999999999999E-2</v>
      </c>
      <c r="L2" s="6">
        <f>C11</f>
        <v>6.8099999999999994E-2</v>
      </c>
      <c r="M2" s="6">
        <f>C12</f>
        <v>0.13883000000000001</v>
      </c>
      <c r="N2" s="6">
        <f>C13</f>
        <v>0.10255</v>
      </c>
      <c r="O2" s="6">
        <f>C14</f>
        <v>1.755E-2</v>
      </c>
      <c r="P2" s="6">
        <f>C15</f>
        <v>5.2999999999999998E-4</v>
      </c>
      <c r="Q2" s="6">
        <f>C16+C17</f>
        <v>0.58077000000000001</v>
      </c>
      <c r="R2" s="6">
        <f>C18+C19+C20</f>
        <v>0.48520000000000002</v>
      </c>
      <c r="S2" s="6">
        <f>C21+C22+C23</f>
        <v>0.46660000000000001</v>
      </c>
    </row>
    <row r="3" spans="1:19" x14ac:dyDescent="0.25">
      <c r="A3" s="6" t="s">
        <v>206</v>
      </c>
      <c r="B3" s="6" t="s">
        <v>206</v>
      </c>
      <c r="C3" s="6" t="s">
        <v>206</v>
      </c>
      <c r="D3" s="6" t="s">
        <v>206</v>
      </c>
      <c r="E3" s="6" t="s">
        <v>206</v>
      </c>
      <c r="F3" s="6" t="s">
        <v>206</v>
      </c>
      <c r="G3" s="22">
        <f>E6</f>
        <v>3.8041772081771343E-4</v>
      </c>
      <c r="H3" s="22">
        <f>E7</f>
        <v>3.9957947170162666E-4</v>
      </c>
      <c r="I3" s="22">
        <f>E8</f>
        <v>4.3364221570121625E-4</v>
      </c>
      <c r="J3" s="22">
        <f>E9</f>
        <v>4.4523733284540203E-4</v>
      </c>
      <c r="K3" s="22">
        <f>E10</f>
        <v>5.8269556923497604E-4</v>
      </c>
      <c r="L3" s="22">
        <f>E11</f>
        <v>2.4395923265686289E-3</v>
      </c>
      <c r="M3" s="22">
        <f>E12</f>
        <v>4.4691028959194454E-3</v>
      </c>
      <c r="N3" s="22">
        <f>E13</f>
        <v>3.2585451414154573E-3</v>
      </c>
      <c r="O3" s="22">
        <f>E14</f>
        <v>5.0431324317955857E-4</v>
      </c>
      <c r="P3" s="22">
        <f>E15</f>
        <v>9.3019337491707231E-6</v>
      </c>
      <c r="Q3" s="22">
        <f>E16+E17</f>
        <v>8.9879247700608254E-3</v>
      </c>
      <c r="R3" s="22">
        <f>E18+E19+E20</f>
        <v>8.2111347514064771E-3</v>
      </c>
      <c r="S3" s="22">
        <f>E21+E22+E23</f>
        <v>7.4159217421746878E-3</v>
      </c>
    </row>
    <row r="5" spans="1:19" ht="60" x14ac:dyDescent="0.25">
      <c r="A5" s="9" t="s">
        <v>184</v>
      </c>
      <c r="B5" s="9" t="s">
        <v>185</v>
      </c>
      <c r="C5" s="9" t="s">
        <v>186</v>
      </c>
      <c r="D5" s="9" t="s">
        <v>187</v>
      </c>
      <c r="E5" s="9" t="s">
        <v>188</v>
      </c>
      <c r="F5" s="9" t="s">
        <v>189</v>
      </c>
    </row>
    <row r="6" spans="1:19" x14ac:dyDescent="0.25">
      <c r="A6" s="11">
        <f>B6</f>
        <v>38849</v>
      </c>
      <c r="B6" s="16">
        <v>38849</v>
      </c>
      <c r="C6" s="9">
        <v>1.03E-2</v>
      </c>
      <c r="D6" s="9">
        <f>VLOOKUP(A6,доллар!$A$2:$B$5880,2,FALSE)</f>
        <v>27.075500000000002</v>
      </c>
      <c r="E6" s="19">
        <f>C6/D6</f>
        <v>3.8041772081771343E-4</v>
      </c>
      <c r="F6" s="9">
        <v>2005</v>
      </c>
    </row>
    <row r="7" spans="1:19" x14ac:dyDescent="0.25">
      <c r="A7" s="11">
        <f t="shared" ref="A7:A16" si="0">B7</f>
        <v>39213</v>
      </c>
      <c r="B7" s="16">
        <v>39213</v>
      </c>
      <c r="C7" s="9">
        <v>1.03E-2</v>
      </c>
      <c r="D7" s="9">
        <f>VLOOKUP(A7,доллар!$A$2:$B$5880,2,FALSE)</f>
        <v>25.777100000000001</v>
      </c>
      <c r="E7" s="19">
        <f t="shared" ref="E7:E12" si="1">C7/D7</f>
        <v>3.9957947170162666E-4</v>
      </c>
      <c r="F7" s="9">
        <v>2006</v>
      </c>
    </row>
    <row r="8" spans="1:19" x14ac:dyDescent="0.25">
      <c r="A8" s="11">
        <f t="shared" si="0"/>
        <v>39576</v>
      </c>
      <c r="B8" s="11">
        <v>39576</v>
      </c>
      <c r="C8" s="9">
        <v>1.03E-2</v>
      </c>
      <c r="D8" s="9">
        <f>VLOOKUP(A8,доллар!$A$2:$B$5880,2,FALSE)</f>
        <v>23.752300000000002</v>
      </c>
      <c r="E8" s="19">
        <f t="shared" si="1"/>
        <v>4.3364221570121625E-4</v>
      </c>
      <c r="F8" s="9">
        <v>2007</v>
      </c>
    </row>
    <row r="9" spans="1:19" x14ac:dyDescent="0.25">
      <c r="A9" s="11">
        <f t="shared" si="0"/>
        <v>39941</v>
      </c>
      <c r="B9" s="11">
        <v>39941</v>
      </c>
      <c r="C9" s="10">
        <v>1.46E-2</v>
      </c>
      <c r="D9" s="9">
        <f>VLOOKUP(A9,доллар!$A$2:$B$5880,2,FALSE)</f>
        <v>32.791499999999999</v>
      </c>
      <c r="E9" s="19">
        <f t="shared" si="1"/>
        <v>4.4523733284540203E-4</v>
      </c>
      <c r="F9" s="9">
        <v>2008</v>
      </c>
    </row>
    <row r="10" spans="1:19" x14ac:dyDescent="0.25">
      <c r="A10" s="11">
        <f t="shared" si="0"/>
        <v>40309</v>
      </c>
      <c r="B10" s="11">
        <v>40309</v>
      </c>
      <c r="C10" s="10">
        <v>1.7899999999999999E-2</v>
      </c>
      <c r="D10" s="9">
        <f>VLOOKUP(A10-3,доллар!$A$2:$B$5880,2,FALSE)</f>
        <v>30.7193</v>
      </c>
      <c r="E10" s="19">
        <f t="shared" si="1"/>
        <v>5.8269556923497604E-4</v>
      </c>
      <c r="F10" s="9">
        <v>2009</v>
      </c>
    </row>
    <row r="11" spans="1:19" x14ac:dyDescent="0.25">
      <c r="A11" s="11">
        <f t="shared" si="0"/>
        <v>40686</v>
      </c>
      <c r="B11" s="11">
        <v>40686</v>
      </c>
      <c r="C11" s="10">
        <v>6.8099999999999994E-2</v>
      </c>
      <c r="D11" s="9">
        <f>VLOOKUP(A11-2,доллар!$A$2:$B$5880,2,FALSE)</f>
        <v>27.9145</v>
      </c>
      <c r="E11" s="19">
        <f t="shared" si="1"/>
        <v>2.4395923265686289E-3</v>
      </c>
      <c r="F11" s="9">
        <v>2010</v>
      </c>
    </row>
    <row r="12" spans="1:19" x14ac:dyDescent="0.25">
      <c r="A12" s="11">
        <f t="shared" si="0"/>
        <v>41052</v>
      </c>
      <c r="B12" s="11">
        <v>41052</v>
      </c>
      <c r="C12" s="10">
        <v>0.13883000000000001</v>
      </c>
      <c r="D12" s="9">
        <f>VLOOKUP(A12,доллар!$A$2:$B$5880,2,FALSE)</f>
        <v>31.064399999999999</v>
      </c>
      <c r="E12" s="19">
        <f t="shared" si="1"/>
        <v>4.4691028959194454E-3</v>
      </c>
      <c r="F12" s="9">
        <v>2011</v>
      </c>
    </row>
    <row r="13" spans="1:19" x14ac:dyDescent="0.25">
      <c r="A13" s="11">
        <f t="shared" si="0"/>
        <v>41418</v>
      </c>
      <c r="B13" s="11">
        <v>41418</v>
      </c>
      <c r="C13" s="10">
        <v>0.10255</v>
      </c>
      <c r="D13" s="9">
        <f>VLOOKUP(A13,доллар!$A$2:$B$5880,2,FALSE)</f>
        <v>31.4711</v>
      </c>
      <c r="E13" s="19">
        <f t="shared" ref="E13:E19" si="2">C13/D13</f>
        <v>3.2585451414154573E-3</v>
      </c>
      <c r="F13" s="9">
        <v>2012</v>
      </c>
    </row>
    <row r="14" spans="1:19" x14ac:dyDescent="0.25">
      <c r="A14" s="11">
        <f t="shared" si="0"/>
        <v>41840</v>
      </c>
      <c r="B14" s="11">
        <v>41840</v>
      </c>
      <c r="C14" s="10">
        <v>1.755E-2</v>
      </c>
      <c r="D14" s="9">
        <f>VLOOKUP(A14-2,доллар!$A$2:$B$5880,2,FALSE)</f>
        <v>34.799799999999998</v>
      </c>
      <c r="E14" s="19">
        <f t="shared" si="2"/>
        <v>5.0431324317955857E-4</v>
      </c>
      <c r="F14" s="9">
        <v>2013</v>
      </c>
    </row>
    <row r="15" spans="1:19" x14ac:dyDescent="0.25">
      <c r="A15" s="11">
        <f t="shared" si="0"/>
        <v>42200</v>
      </c>
      <c r="B15" s="11">
        <v>42200</v>
      </c>
      <c r="C15" s="10">
        <v>5.2999999999999998E-4</v>
      </c>
      <c r="D15" s="9">
        <f>VLOOKUP(A15,доллар!$A$2:$B$5880,2,FALSE)</f>
        <v>56.977400000000003</v>
      </c>
      <c r="E15" s="19">
        <f t="shared" si="2"/>
        <v>9.3019337491707231E-6</v>
      </c>
      <c r="F15" s="9">
        <v>2014</v>
      </c>
    </row>
    <row r="16" spans="1:19" x14ac:dyDescent="0.25">
      <c r="A16" s="11">
        <f t="shared" si="0"/>
        <v>42569</v>
      </c>
      <c r="B16" s="11">
        <v>42569</v>
      </c>
      <c r="C16" s="10">
        <v>0.10496999999999999</v>
      </c>
      <c r="D16" s="9">
        <f>VLOOKUP(A16-2,доллар!$A$2:$B$5880,2,FALSE)</f>
        <v>63.169699999999999</v>
      </c>
      <c r="E16" s="19">
        <f t="shared" si="2"/>
        <v>1.6617143978837955E-3</v>
      </c>
      <c r="F16" s="9">
        <v>2015</v>
      </c>
    </row>
    <row r="17" spans="1:6" x14ac:dyDescent="0.25">
      <c r="A17" s="11">
        <f>B17-4</f>
        <v>42704</v>
      </c>
      <c r="B17" s="11">
        <v>42708</v>
      </c>
      <c r="C17" s="10">
        <v>0.4758</v>
      </c>
      <c r="D17" s="9">
        <f>VLOOKUP(A17,доллар!$A$2:$B$5880,2,FALSE)</f>
        <v>64.944900000000004</v>
      </c>
      <c r="E17" s="19">
        <f t="shared" si="2"/>
        <v>7.3262103721770293E-3</v>
      </c>
      <c r="F17" s="9" t="s">
        <v>215</v>
      </c>
    </row>
    <row r="18" spans="1:6" x14ac:dyDescent="0.25">
      <c r="A18" s="11">
        <f t="shared" ref="A18:A23" si="3">B18-4</f>
        <v>42923</v>
      </c>
      <c r="B18" s="11">
        <v>42927</v>
      </c>
      <c r="C18" s="10">
        <v>0.16339999999999999</v>
      </c>
      <c r="D18" s="9">
        <f>VLOOKUP(A18,доллар!$A$2:$B$5880,2,FALSE)</f>
        <v>60.242600000000003</v>
      </c>
      <c r="E18" s="19">
        <f t="shared" si="2"/>
        <v>2.712366332130419E-3</v>
      </c>
      <c r="F18" s="9">
        <v>2016</v>
      </c>
    </row>
    <row r="19" spans="1:6" x14ac:dyDescent="0.25">
      <c r="A19" s="11">
        <f t="shared" si="3"/>
        <v>42984</v>
      </c>
      <c r="B19" s="11">
        <v>42988</v>
      </c>
      <c r="C19" s="10">
        <v>0.1198</v>
      </c>
      <c r="D19" s="9">
        <f>VLOOKUP(A19,доллар!$A$2:$B$5880,2,FALSE)</f>
        <v>57.850299999999997</v>
      </c>
      <c r="E19" s="19">
        <f t="shared" si="2"/>
        <v>2.0708622081475809E-3</v>
      </c>
      <c r="F19" s="9" t="s">
        <v>237</v>
      </c>
    </row>
    <row r="20" spans="1:6" x14ac:dyDescent="0.25">
      <c r="A20" s="11">
        <f t="shared" si="3"/>
        <v>43076</v>
      </c>
      <c r="B20" s="11">
        <v>43080</v>
      </c>
      <c r="C20" s="10">
        <v>0.20200000000000001</v>
      </c>
      <c r="D20" s="9">
        <f>VLOOKUP(A20,доллар!$A$2:$B$5880,2,FALSE)</f>
        <v>58.928100000000001</v>
      </c>
      <c r="E20" s="19">
        <f t="shared" ref="E20" si="4">C20/D20</f>
        <v>3.4279062111284772E-3</v>
      </c>
      <c r="F20" s="9" t="s">
        <v>216</v>
      </c>
    </row>
    <row r="21" spans="1:6" ht="75" x14ac:dyDescent="0.25">
      <c r="A21" s="11">
        <f>B21-4</f>
        <v>43180</v>
      </c>
      <c r="B21" s="11">
        <v>43184</v>
      </c>
      <c r="C21" s="10">
        <v>0.11899999999999999</v>
      </c>
      <c r="D21" s="9">
        <f>VLOOKUP(A21,доллар!$A$2:$B$5880,2,FALSE)</f>
        <v>57.703299999999999</v>
      </c>
      <c r="E21" s="19">
        <f t="shared" ref="E21:E23" si="5">C21/D21</f>
        <v>2.0622737347777338E-3</v>
      </c>
      <c r="F21" s="9" t="s">
        <v>326</v>
      </c>
    </row>
    <row r="22" spans="1:6" x14ac:dyDescent="0.25">
      <c r="A22" s="11">
        <f t="shared" si="3"/>
        <v>43273</v>
      </c>
      <c r="B22" s="11">
        <v>43277</v>
      </c>
      <c r="C22" s="10">
        <v>0.20949999999999999</v>
      </c>
      <c r="D22" s="9">
        <f>VLOOKUP(A22,доллар!$A$2:$B$5880,2,FALSE)</f>
        <v>63.787300000000002</v>
      </c>
      <c r="E22" s="19">
        <f t="shared" si="5"/>
        <v>3.284352841396328E-3</v>
      </c>
      <c r="F22" s="9">
        <v>2017</v>
      </c>
    </row>
    <row r="23" spans="1:6" x14ac:dyDescent="0.25">
      <c r="A23" s="11">
        <f t="shared" si="3"/>
        <v>43441</v>
      </c>
      <c r="B23" s="11">
        <v>43445</v>
      </c>
      <c r="C23" s="10">
        <v>0.1381</v>
      </c>
      <c r="D23" s="9">
        <f>VLOOKUP(A23,доллар!$A$2:$B$5880,2,FALSE)</f>
        <v>66.737700000000004</v>
      </c>
      <c r="E23" s="19">
        <f t="shared" si="5"/>
        <v>2.0692951660006261E-3</v>
      </c>
      <c r="F23" s="9" t="s">
        <v>257</v>
      </c>
    </row>
    <row r="33" spans="1:1" x14ac:dyDescent="0.25">
      <c r="A33" t="s">
        <v>220</v>
      </c>
    </row>
  </sheetData>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G17" sqref="G17"/>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5.9022999999999999E-2</v>
      </c>
      <c r="I2" s="6">
        <f>C7</f>
        <v>9.4888E-2</v>
      </c>
      <c r="J2" s="6">
        <f>C8</f>
        <v>0.10542899999999999</v>
      </c>
      <c r="K2" s="6">
        <f>C9</f>
        <v>0.10602399999999999</v>
      </c>
      <c r="L2" s="6">
        <f>C10</f>
        <v>0.115984</v>
      </c>
      <c r="M2" s="6">
        <f>C11</f>
        <v>0.29879499999999998</v>
      </c>
      <c r="N2" s="6">
        <f>C12</f>
        <v>0.27054479999999997</v>
      </c>
      <c r="O2" s="6">
        <f>C13</f>
        <v>0.32657999999999998</v>
      </c>
      <c r="P2" s="6">
        <f>C14</f>
        <v>0.32657999999999998</v>
      </c>
      <c r="Q2" s="6">
        <f>C15</f>
        <v>0.32657999999999998</v>
      </c>
      <c r="R2" s="6">
        <f>C16</f>
        <v>0.32657999999999998</v>
      </c>
      <c r="S2" s="6">
        <f>C17</f>
        <v>0.48192771084337299</v>
      </c>
    </row>
    <row r="3" spans="1:19" x14ac:dyDescent="0.25">
      <c r="A3" s="6" t="s">
        <v>206</v>
      </c>
      <c r="B3" s="6" t="s">
        <v>206</v>
      </c>
      <c r="C3" s="6" t="s">
        <v>206</v>
      </c>
      <c r="D3" s="6" t="s">
        <v>206</v>
      </c>
      <c r="E3" s="6" t="s">
        <v>206</v>
      </c>
      <c r="F3" s="6" t="s">
        <v>206</v>
      </c>
      <c r="G3" s="6" t="s">
        <v>206</v>
      </c>
      <c r="H3" s="13">
        <f>E6</f>
        <v>2.2714607883130779E-3</v>
      </c>
      <c r="I3" s="13">
        <f>E7</f>
        <v>3.860892634080247E-3</v>
      </c>
      <c r="J3" s="13">
        <f>E8</f>
        <v>2.9501026935367428E-3</v>
      </c>
      <c r="K3" s="13">
        <f>E9</f>
        <v>3.5534879979622338E-3</v>
      </c>
      <c r="L3" s="13">
        <f>E10</f>
        <v>3.9659835799307225E-3</v>
      </c>
      <c r="M3" s="13">
        <f>E11</f>
        <v>1.0073292180931222E-2</v>
      </c>
      <c r="N3" s="13">
        <f>E12</f>
        <v>8.7945440597084791E-3</v>
      </c>
      <c r="O3" s="13">
        <f>E13</f>
        <v>9.1126482709741868E-3</v>
      </c>
      <c r="P3" s="13">
        <f>E14</f>
        <v>6.38614906880881E-3</v>
      </c>
      <c r="Q3" s="13">
        <f>E15</f>
        <v>4.7834849807535688E-3</v>
      </c>
      <c r="R3" s="13">
        <f>E16</f>
        <v>5.4992574032350942E-3</v>
      </c>
      <c r="S3" s="13">
        <f>E17</f>
        <v>7.7730652058537863E-3</v>
      </c>
    </row>
    <row r="5" spans="1:19" ht="60" x14ac:dyDescent="0.25">
      <c r="A5" s="9" t="s">
        <v>184</v>
      </c>
      <c r="B5" s="9" t="s">
        <v>185</v>
      </c>
      <c r="C5" s="9" t="s">
        <v>186</v>
      </c>
      <c r="D5" s="9" t="s">
        <v>187</v>
      </c>
      <c r="E5" s="9" t="s">
        <v>188</v>
      </c>
      <c r="F5" s="9" t="s">
        <v>189</v>
      </c>
    </row>
    <row r="6" spans="1:19" x14ac:dyDescent="0.25">
      <c r="A6" s="11">
        <f>B6</f>
        <v>39182</v>
      </c>
      <c r="B6" s="16">
        <v>39182</v>
      </c>
      <c r="C6" s="9">
        <v>5.9022999999999999E-2</v>
      </c>
      <c r="D6" s="9">
        <f>VLOOKUP(A6,доллар!$A$2:$B$5880,2,FALSE)</f>
        <v>25.9846</v>
      </c>
      <c r="E6" s="12">
        <f>C6/D6</f>
        <v>2.2714607883130779E-3</v>
      </c>
      <c r="F6" s="9">
        <v>2006</v>
      </c>
    </row>
    <row r="7" spans="1:19" x14ac:dyDescent="0.25">
      <c r="A7" s="11">
        <f t="shared" ref="A7:A13" si="0">B7</f>
        <v>39497</v>
      </c>
      <c r="B7" s="16">
        <v>39497</v>
      </c>
      <c r="C7" s="9">
        <v>9.4888E-2</v>
      </c>
      <c r="D7" s="9">
        <f>VLOOKUP(A7,доллар!$A$2:$B$5880,2,FALSE)</f>
        <v>24.576699999999999</v>
      </c>
      <c r="E7" s="12">
        <f t="shared" ref="E7:E17" si="1">C7/D7</f>
        <v>3.860892634080247E-3</v>
      </c>
      <c r="F7" s="9">
        <v>2007</v>
      </c>
    </row>
    <row r="8" spans="1:19" x14ac:dyDescent="0.25">
      <c r="A8" s="11">
        <f t="shared" si="0"/>
        <v>39882</v>
      </c>
      <c r="B8" s="11">
        <v>39882</v>
      </c>
      <c r="C8" s="10">
        <v>0.10542899999999999</v>
      </c>
      <c r="D8" s="9">
        <f>VLOOKUP(A8-3,доллар!$A$2:$B$5880,2,FALSE)</f>
        <v>35.737400000000001</v>
      </c>
      <c r="E8" s="12">
        <f t="shared" si="1"/>
        <v>2.9501026935367428E-3</v>
      </c>
      <c r="F8" s="9">
        <v>2008</v>
      </c>
    </row>
    <row r="9" spans="1:19" x14ac:dyDescent="0.25">
      <c r="A9" s="11">
        <f t="shared" si="0"/>
        <v>40246</v>
      </c>
      <c r="B9" s="11">
        <v>40246</v>
      </c>
      <c r="C9" s="10">
        <v>0.10602399999999999</v>
      </c>
      <c r="D9" s="9">
        <f>VLOOKUP(A9-3,доллар!$A$2:$B$5880,2,FALSE)</f>
        <v>29.836600000000001</v>
      </c>
      <c r="E9" s="12">
        <f t="shared" si="1"/>
        <v>3.5534879979622338E-3</v>
      </c>
      <c r="F9" s="9">
        <v>2009</v>
      </c>
    </row>
    <row r="10" spans="1:19" x14ac:dyDescent="0.25">
      <c r="A10" s="11">
        <f t="shared" si="0"/>
        <v>40592</v>
      </c>
      <c r="B10" s="11">
        <v>40592</v>
      </c>
      <c r="C10" s="10">
        <v>0.115984</v>
      </c>
      <c r="D10" s="9">
        <f>VLOOKUP(A10,доллар!$A$2:$B$5880,2,FALSE)</f>
        <v>29.244700000000002</v>
      </c>
      <c r="E10" s="12">
        <f t="shared" si="1"/>
        <v>3.9659835799307225E-3</v>
      </c>
      <c r="F10" s="9">
        <v>2010</v>
      </c>
    </row>
    <row r="11" spans="1:19" x14ac:dyDescent="0.25">
      <c r="A11" s="11">
        <f t="shared" si="0"/>
        <v>40979</v>
      </c>
      <c r="B11" s="11">
        <v>40979</v>
      </c>
      <c r="C11" s="10">
        <v>0.29879499999999998</v>
      </c>
      <c r="D11" s="9">
        <f>VLOOKUP(A11-3,доллар!$A$2:$B$5880,2,FALSE)</f>
        <v>29.662099999999999</v>
      </c>
      <c r="E11" s="12">
        <f t="shared" si="1"/>
        <v>1.0073292180931222E-2</v>
      </c>
      <c r="F11" s="9">
        <v>2011</v>
      </c>
    </row>
    <row r="12" spans="1:19" x14ac:dyDescent="0.25">
      <c r="A12" s="11">
        <f t="shared" si="0"/>
        <v>41344</v>
      </c>
      <c r="B12" s="11">
        <v>41344</v>
      </c>
      <c r="C12" s="10">
        <v>0.27054479999999997</v>
      </c>
      <c r="D12" s="9">
        <f>VLOOKUP(A12-3,доллар!$A$2:$B$5880,2,FALSE)</f>
        <v>30.762799999999999</v>
      </c>
      <c r="E12" s="12">
        <f t="shared" si="1"/>
        <v>8.7945440597084791E-3</v>
      </c>
      <c r="F12" s="9">
        <v>2012</v>
      </c>
    </row>
    <row r="13" spans="1:19" x14ac:dyDescent="0.25">
      <c r="A13" s="11">
        <f t="shared" si="0"/>
        <v>41765</v>
      </c>
      <c r="B13" s="11">
        <v>41765</v>
      </c>
      <c r="C13" s="10">
        <v>0.32657999999999998</v>
      </c>
      <c r="D13" s="9">
        <f>VLOOKUP(A13,доллар!$A$2:$B$5880,2,FALSE)</f>
        <v>35.838099999999997</v>
      </c>
      <c r="E13" s="12">
        <f t="shared" si="1"/>
        <v>9.1126482709741868E-3</v>
      </c>
      <c r="F13" s="9">
        <v>2013</v>
      </c>
    </row>
    <row r="14" spans="1:19" x14ac:dyDescent="0.25">
      <c r="A14" s="11">
        <f>B14-2</f>
        <v>42128</v>
      </c>
      <c r="B14" s="11">
        <v>42130</v>
      </c>
      <c r="C14" s="10">
        <v>0.32657999999999998</v>
      </c>
      <c r="D14" s="9">
        <f>VLOOKUP(A14-3,доллар!$A$2:$B$5880,2,FALSE)</f>
        <v>51.138800000000003</v>
      </c>
      <c r="E14" s="12">
        <f t="shared" si="1"/>
        <v>6.38614906880881E-3</v>
      </c>
      <c r="F14" s="9">
        <v>2014</v>
      </c>
    </row>
    <row r="15" spans="1:19" x14ac:dyDescent="0.25">
      <c r="A15" s="11">
        <f t="shared" ref="A15:A16" si="2">B15-2</f>
        <v>42479</v>
      </c>
      <c r="B15" s="11">
        <v>42481</v>
      </c>
      <c r="C15" s="10">
        <v>0.32657999999999998</v>
      </c>
      <c r="D15" s="9">
        <f>VLOOKUP(A15,доллар!$A$2:$B$5880,2,FALSE)</f>
        <v>68.272400000000005</v>
      </c>
      <c r="E15" s="12">
        <f t="shared" si="1"/>
        <v>4.7834849807535688E-3</v>
      </c>
      <c r="F15" s="9">
        <v>2015</v>
      </c>
    </row>
    <row r="16" spans="1:19" x14ac:dyDescent="0.25">
      <c r="A16" s="11">
        <f t="shared" si="2"/>
        <v>42919</v>
      </c>
      <c r="B16" s="11">
        <v>42921</v>
      </c>
      <c r="C16" s="10">
        <v>0.32657999999999998</v>
      </c>
      <c r="D16" s="9">
        <f>VLOOKUP(A16-2,доллар!$A$2:$B$5880,2,FALSE)</f>
        <v>59.386200000000002</v>
      </c>
      <c r="E16" s="12">
        <f t="shared" si="1"/>
        <v>5.4992574032350942E-3</v>
      </c>
      <c r="F16" s="9">
        <v>2016</v>
      </c>
    </row>
    <row r="17" spans="1:6" x14ac:dyDescent="0.25">
      <c r="A17" s="11">
        <f>B17-4</f>
        <v>43219</v>
      </c>
      <c r="B17" s="11">
        <v>43223</v>
      </c>
      <c r="C17" s="10">
        <v>0.48192771084337299</v>
      </c>
      <c r="D17" s="9">
        <f>VLOOKUP(A17,доллар!$A$2:$B$5880,2,FALSE)</f>
        <v>61.999699999999997</v>
      </c>
      <c r="E17" s="12">
        <f t="shared" si="1"/>
        <v>7.7730652058537863E-3</v>
      </c>
      <c r="F17" s="9">
        <v>2017</v>
      </c>
    </row>
    <row r="34" spans="1:1" x14ac:dyDescent="0.25">
      <c r="A34" t="s">
        <v>220</v>
      </c>
    </row>
  </sheetData>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5.9022999999999999E-2</v>
      </c>
      <c r="I2" s="6">
        <f>C7</f>
        <v>9.4888E-2</v>
      </c>
      <c r="J2" s="6">
        <f>C8</f>
        <v>0.10542899999999999</v>
      </c>
      <c r="K2" s="6">
        <f>C9</f>
        <v>0.10602399999999999</v>
      </c>
      <c r="L2" s="6">
        <f>C10</f>
        <v>0.115984</v>
      </c>
      <c r="M2" s="6">
        <f>C11</f>
        <v>0.29879499999999998</v>
      </c>
      <c r="N2" s="6">
        <f>C12</f>
        <v>0.27054479999999997</v>
      </c>
      <c r="O2" s="6">
        <f>C13</f>
        <v>0.32657999999999998</v>
      </c>
      <c r="P2" s="6">
        <f>C14</f>
        <v>0.32657999999999998</v>
      </c>
      <c r="Q2" s="6">
        <f>C15</f>
        <v>0.32657999999999998</v>
      </c>
      <c r="R2" s="6">
        <f>C16</f>
        <v>0.32657999999999998</v>
      </c>
      <c r="S2" s="6">
        <f>C17</f>
        <v>0.48192771084337299</v>
      </c>
    </row>
    <row r="3" spans="1:19" x14ac:dyDescent="0.25">
      <c r="A3" s="6" t="s">
        <v>206</v>
      </c>
      <c r="B3" s="6" t="s">
        <v>206</v>
      </c>
      <c r="C3" s="6" t="s">
        <v>206</v>
      </c>
      <c r="D3" s="6" t="s">
        <v>206</v>
      </c>
      <c r="E3" s="6" t="s">
        <v>206</v>
      </c>
      <c r="F3" s="6" t="s">
        <v>206</v>
      </c>
      <c r="G3" s="6" t="s">
        <v>206</v>
      </c>
      <c r="H3" s="13">
        <f>E6</f>
        <v>2.2714607883130779E-3</v>
      </c>
      <c r="I3" s="13">
        <f>E7</f>
        <v>3.860892634080247E-3</v>
      </c>
      <c r="J3" s="13">
        <f>E8</f>
        <v>2.9501026935367428E-3</v>
      </c>
      <c r="K3" s="13">
        <f>E9</f>
        <v>3.5534879979622338E-3</v>
      </c>
      <c r="L3" s="13">
        <f>E10</f>
        <v>3.9659835799307225E-3</v>
      </c>
      <c r="M3" s="13">
        <f>E11</f>
        <v>1.0073292180931222E-2</v>
      </c>
      <c r="N3" s="13">
        <f>E12</f>
        <v>8.7945440597084791E-3</v>
      </c>
      <c r="O3" s="13">
        <f>E13</f>
        <v>9.1126482709741868E-3</v>
      </c>
      <c r="P3" s="13">
        <f>E14</f>
        <v>6.38614906880881E-3</v>
      </c>
      <c r="Q3" s="13">
        <f>E15</f>
        <v>4.7834849807535688E-3</v>
      </c>
      <c r="R3" s="13">
        <f>E16</f>
        <v>5.4992574032350942E-3</v>
      </c>
      <c r="S3" s="13">
        <f>E17</f>
        <v>7.7730652058537863E-3</v>
      </c>
    </row>
    <row r="5" spans="1:19" ht="60" x14ac:dyDescent="0.25">
      <c r="A5" s="9" t="s">
        <v>184</v>
      </c>
      <c r="B5" s="9" t="s">
        <v>185</v>
      </c>
      <c r="C5" s="9" t="s">
        <v>186</v>
      </c>
      <c r="D5" s="9" t="s">
        <v>187</v>
      </c>
      <c r="E5" s="9" t="s">
        <v>188</v>
      </c>
      <c r="F5" s="9" t="s">
        <v>189</v>
      </c>
    </row>
    <row r="6" spans="1:19" x14ac:dyDescent="0.25">
      <c r="A6" s="11">
        <f>B6</f>
        <v>39182</v>
      </c>
      <c r="B6" s="16">
        <v>39182</v>
      </c>
      <c r="C6" s="9">
        <v>5.9022999999999999E-2</v>
      </c>
      <c r="D6" s="9">
        <f>VLOOKUP(A6,доллар!$A$2:$B$5880,2,FALSE)</f>
        <v>25.9846</v>
      </c>
      <c r="E6" s="12">
        <f>C6/D6</f>
        <v>2.2714607883130779E-3</v>
      </c>
      <c r="F6" s="9">
        <v>2006</v>
      </c>
    </row>
    <row r="7" spans="1:19" x14ac:dyDescent="0.25">
      <c r="A7" s="11">
        <f t="shared" ref="A7:A13" si="0">B7</f>
        <v>39497</v>
      </c>
      <c r="B7" s="16">
        <v>39497</v>
      </c>
      <c r="C7" s="9">
        <v>9.4888E-2</v>
      </c>
      <c r="D7" s="9">
        <f>VLOOKUP(A7,доллар!$A$2:$B$5880,2,FALSE)</f>
        <v>24.576699999999999</v>
      </c>
      <c r="E7" s="12">
        <f t="shared" ref="E7:E12" si="1">C7/D7</f>
        <v>3.860892634080247E-3</v>
      </c>
      <c r="F7" s="9">
        <v>2007</v>
      </c>
    </row>
    <row r="8" spans="1:19" x14ac:dyDescent="0.25">
      <c r="A8" s="11">
        <f t="shared" si="0"/>
        <v>39882</v>
      </c>
      <c r="B8" s="11">
        <v>39882</v>
      </c>
      <c r="C8" s="10">
        <v>0.10542899999999999</v>
      </c>
      <c r="D8" s="9">
        <f>VLOOKUP(A8-3,доллар!$A$2:$B$5880,2,FALSE)</f>
        <v>35.737400000000001</v>
      </c>
      <c r="E8" s="12">
        <f t="shared" si="1"/>
        <v>2.9501026935367428E-3</v>
      </c>
      <c r="F8" s="9">
        <v>2008</v>
      </c>
    </row>
    <row r="9" spans="1:19" x14ac:dyDescent="0.25">
      <c r="A9" s="11">
        <f t="shared" si="0"/>
        <v>40246</v>
      </c>
      <c r="B9" s="11">
        <v>40246</v>
      </c>
      <c r="C9" s="10">
        <v>0.10602399999999999</v>
      </c>
      <c r="D9" s="9">
        <f>VLOOKUP(A9-3,доллар!$A$2:$B$5880,2,FALSE)</f>
        <v>29.836600000000001</v>
      </c>
      <c r="E9" s="12">
        <f t="shared" si="1"/>
        <v>3.5534879979622338E-3</v>
      </c>
      <c r="F9" s="9">
        <v>2009</v>
      </c>
    </row>
    <row r="10" spans="1:19" x14ac:dyDescent="0.25">
      <c r="A10" s="11">
        <f t="shared" si="0"/>
        <v>40592</v>
      </c>
      <c r="B10" s="11">
        <v>40592</v>
      </c>
      <c r="C10" s="10">
        <v>0.115984</v>
      </c>
      <c r="D10" s="9">
        <f>VLOOKUP(A10,доллар!$A$2:$B$5880,2,FALSE)</f>
        <v>29.244700000000002</v>
      </c>
      <c r="E10" s="12">
        <f t="shared" si="1"/>
        <v>3.9659835799307225E-3</v>
      </c>
      <c r="F10" s="9">
        <v>2010</v>
      </c>
    </row>
    <row r="11" spans="1:19" x14ac:dyDescent="0.25">
      <c r="A11" s="11">
        <f t="shared" si="0"/>
        <v>40979</v>
      </c>
      <c r="B11" s="11">
        <v>40979</v>
      </c>
      <c r="C11" s="10">
        <v>0.29879499999999998</v>
      </c>
      <c r="D11" s="9">
        <f>VLOOKUP(A11-3,доллар!$A$2:$B$5880,2,FALSE)</f>
        <v>29.662099999999999</v>
      </c>
      <c r="E11" s="12">
        <f t="shared" si="1"/>
        <v>1.0073292180931222E-2</v>
      </c>
      <c r="F11" s="9">
        <v>2011</v>
      </c>
    </row>
    <row r="12" spans="1:19" x14ac:dyDescent="0.25">
      <c r="A12" s="11">
        <f t="shared" si="0"/>
        <v>41344</v>
      </c>
      <c r="B12" s="11">
        <v>41344</v>
      </c>
      <c r="C12" s="10">
        <v>0.27054479999999997</v>
      </c>
      <c r="D12" s="9">
        <f>VLOOKUP(A12-3,доллар!$A$2:$B$5880,2,FALSE)</f>
        <v>30.762799999999999</v>
      </c>
      <c r="E12" s="12">
        <f t="shared" si="1"/>
        <v>8.7945440597084791E-3</v>
      </c>
      <c r="F12" s="9">
        <v>2012</v>
      </c>
    </row>
    <row r="13" spans="1:19" x14ac:dyDescent="0.25">
      <c r="A13" s="11">
        <f t="shared" si="0"/>
        <v>41765</v>
      </c>
      <c r="B13" s="11">
        <v>41765</v>
      </c>
      <c r="C13" s="10">
        <v>0.32657999999999998</v>
      </c>
      <c r="D13" s="9">
        <f>VLOOKUP(A13,доллар!$A$2:$B$5880,2,FALSE)</f>
        <v>35.838099999999997</v>
      </c>
      <c r="E13" s="12">
        <f t="shared" ref="E13:E17" si="2">C13/D13</f>
        <v>9.1126482709741868E-3</v>
      </c>
      <c r="F13" s="9">
        <v>2013</v>
      </c>
    </row>
    <row r="14" spans="1:19" x14ac:dyDescent="0.25">
      <c r="A14" s="11">
        <f>B14-2</f>
        <v>42128</v>
      </c>
      <c r="B14" s="11">
        <v>42130</v>
      </c>
      <c r="C14" s="10">
        <v>0.32657999999999998</v>
      </c>
      <c r="D14" s="9">
        <f>VLOOKUP(A14-3,доллар!$A$2:$B$5880,2,FALSE)</f>
        <v>51.138800000000003</v>
      </c>
      <c r="E14" s="12">
        <f t="shared" si="2"/>
        <v>6.38614906880881E-3</v>
      </c>
      <c r="F14" s="9">
        <v>2014</v>
      </c>
    </row>
    <row r="15" spans="1:19" x14ac:dyDescent="0.25">
      <c r="A15" s="11">
        <f t="shared" ref="A15:A16" si="3">B15-2</f>
        <v>42479</v>
      </c>
      <c r="B15" s="11">
        <v>42481</v>
      </c>
      <c r="C15" s="10">
        <v>0.32657999999999998</v>
      </c>
      <c r="D15" s="9">
        <f>VLOOKUP(A15,доллар!$A$2:$B$5880,2,FALSE)</f>
        <v>68.272400000000005</v>
      </c>
      <c r="E15" s="12">
        <f t="shared" si="2"/>
        <v>4.7834849807535688E-3</v>
      </c>
      <c r="F15" s="9">
        <v>2015</v>
      </c>
    </row>
    <row r="16" spans="1:19" x14ac:dyDescent="0.25">
      <c r="A16" s="11">
        <f t="shared" si="3"/>
        <v>42919</v>
      </c>
      <c r="B16" s="11">
        <v>42921</v>
      </c>
      <c r="C16" s="10">
        <v>0.32657999999999998</v>
      </c>
      <c r="D16" s="9">
        <f>VLOOKUP(A16-2,доллар!$A$2:$B$5880,2,FALSE)</f>
        <v>59.386200000000002</v>
      </c>
      <c r="E16" s="12">
        <f t="shared" si="2"/>
        <v>5.4992574032350942E-3</v>
      </c>
      <c r="F16" s="9">
        <v>2016</v>
      </c>
    </row>
    <row r="17" spans="1:6" x14ac:dyDescent="0.25">
      <c r="A17" s="11">
        <f>B17-4</f>
        <v>43219</v>
      </c>
      <c r="B17" s="11">
        <v>43223</v>
      </c>
      <c r="C17" s="10">
        <v>0.48192771084337299</v>
      </c>
      <c r="D17" s="9">
        <f>VLOOKUP(A17,доллар!$A$2:$B$5880,2,FALSE)</f>
        <v>61.999699999999997</v>
      </c>
      <c r="E17" s="12">
        <f t="shared" si="2"/>
        <v>7.7730652058537863E-3</v>
      </c>
      <c r="F17" s="9">
        <v>2017</v>
      </c>
    </row>
    <row r="34" spans="1:1" x14ac:dyDescent="0.25">
      <c r="A34" t="s">
        <v>220</v>
      </c>
    </row>
  </sheetData>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H27" sqref="H27"/>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1</v>
      </c>
      <c r="B2" s="6">
        <f>C7</f>
        <v>1</v>
      </c>
      <c r="C2" s="6">
        <f>C8</f>
        <v>1</v>
      </c>
      <c r="D2" s="6">
        <f>C9</f>
        <v>1</v>
      </c>
      <c r="E2" s="6">
        <f>C10</f>
        <v>1</v>
      </c>
      <c r="F2" s="6">
        <f>C11</f>
        <v>1.25</v>
      </c>
      <c r="G2" s="6">
        <f>C12+C13</f>
        <v>31.47</v>
      </c>
      <c r="H2" s="6">
        <f>C14</f>
        <v>16.309999999999999</v>
      </c>
      <c r="I2" s="6">
        <f>C15</f>
        <v>34.18</v>
      </c>
      <c r="J2" s="6">
        <f>C16</f>
        <v>14.64</v>
      </c>
      <c r="K2" s="6">
        <f>C17+C18</f>
        <v>214.15</v>
      </c>
      <c r="L2" s="6">
        <f>C19</f>
        <v>131.27000000000001</v>
      </c>
      <c r="M2" s="6">
        <f>C20</f>
        <v>99</v>
      </c>
      <c r="N2" s="6">
        <f>C21+C22</f>
        <v>223</v>
      </c>
      <c r="O2" s="6">
        <f>C23</f>
        <v>211</v>
      </c>
      <c r="P2" s="6">
        <f>C24</f>
        <v>113</v>
      </c>
      <c r="Q2" s="6">
        <f>C25</f>
        <v>164</v>
      </c>
      <c r="R2" s="6">
        <f>C27+C26</f>
        <v>148.41</v>
      </c>
      <c r="S2" s="6">
        <f>C28</f>
        <v>158.94999999999999</v>
      </c>
    </row>
    <row r="3" spans="1:19" x14ac:dyDescent="0.25">
      <c r="A3" s="13">
        <f>E6</f>
        <v>3.5087719298245612E-2</v>
      </c>
      <c r="B3" s="13">
        <f>E7</f>
        <v>3.4879665155214505E-2</v>
      </c>
      <c r="C3" s="13">
        <f>E8</f>
        <v>3.2179380739997036E-2</v>
      </c>
      <c r="D3" s="13">
        <f>E9</f>
        <v>3.1805907629283064E-2</v>
      </c>
      <c r="E3" s="13">
        <f>E10</f>
        <v>3.507984171975416E-2</v>
      </c>
      <c r="F3" s="13">
        <f>E11</f>
        <v>4.517560661804567E-2</v>
      </c>
      <c r="G3" s="13">
        <f>E12+E13</f>
        <v>1.1816159872942622</v>
      </c>
      <c r="H3" s="13">
        <f>E14</f>
        <v>0.63822127612950685</v>
      </c>
      <c r="I3" s="13">
        <f>E15</f>
        <v>1.2399107612500679</v>
      </c>
      <c r="J3" s="13">
        <f>E16</f>
        <v>0.46537353855543478</v>
      </c>
      <c r="K3" s="13">
        <f>E17+E18</f>
        <v>6.9906149052444793</v>
      </c>
      <c r="L3" s="13">
        <f>E19</f>
        <v>4.6947869874967818</v>
      </c>
      <c r="M3" s="13">
        <f>E20</f>
        <v>3.2710836207921972</v>
      </c>
      <c r="N3" s="13">
        <f>E21+E22</f>
        <v>6.9511288596674001</v>
      </c>
      <c r="O3" s="13">
        <f>E23</f>
        <v>6.0591789381791452</v>
      </c>
      <c r="P3" s="13">
        <f>E24</f>
        <v>1.9832424785967768</v>
      </c>
      <c r="Q3" s="13">
        <f>E25</f>
        <v>2.56639370044239</v>
      </c>
      <c r="R3" s="13">
        <f>E27+E26</f>
        <v>2.5028873361117245</v>
      </c>
      <c r="S3" s="13">
        <f>E28</f>
        <v>2.5139695729810345</v>
      </c>
    </row>
    <row r="5" spans="1:19" ht="60" x14ac:dyDescent="0.25">
      <c r="A5" s="9" t="s">
        <v>184</v>
      </c>
      <c r="B5" s="9" t="s">
        <v>185</v>
      </c>
      <c r="C5" s="9" t="s">
        <v>186</v>
      </c>
      <c r="D5" s="9" t="s">
        <v>187</v>
      </c>
      <c r="E5" s="9" t="s">
        <v>188</v>
      </c>
      <c r="F5" s="9" t="s">
        <v>189</v>
      </c>
    </row>
    <row r="6" spans="1:19" x14ac:dyDescent="0.25">
      <c r="A6" s="11">
        <f t="shared" ref="A6:A13" si="0">B6</f>
        <v>36599</v>
      </c>
      <c r="B6" s="16">
        <v>36599</v>
      </c>
      <c r="C6" s="9">
        <v>1</v>
      </c>
      <c r="D6" s="9">
        <f>VLOOKUP(A6,доллар!$A$2:$B$5880,2,FALSE)</f>
        <v>28.5</v>
      </c>
      <c r="E6" s="12">
        <f t="shared" ref="E6:E7" si="1">C6/D6</f>
        <v>3.5087719298245612E-2</v>
      </c>
      <c r="F6" s="9">
        <v>1999</v>
      </c>
    </row>
    <row r="7" spans="1:19" x14ac:dyDescent="0.25">
      <c r="A7" s="11">
        <f t="shared" si="0"/>
        <v>36963</v>
      </c>
      <c r="B7" s="16">
        <v>36963</v>
      </c>
      <c r="C7" s="9">
        <v>1</v>
      </c>
      <c r="D7" s="9">
        <f>VLOOKUP(A7,доллар!$A$2:$B$5880,2,FALSE)</f>
        <v>28.67</v>
      </c>
      <c r="E7" s="12">
        <f t="shared" si="1"/>
        <v>3.4879665155214505E-2</v>
      </c>
      <c r="F7" s="9">
        <v>2000</v>
      </c>
    </row>
    <row r="8" spans="1:19" x14ac:dyDescent="0.25">
      <c r="A8" s="11">
        <f t="shared" si="0"/>
        <v>37329</v>
      </c>
      <c r="B8" s="16">
        <v>37329</v>
      </c>
      <c r="C8" s="9">
        <v>1</v>
      </c>
      <c r="D8" s="9">
        <f>VLOOKUP(A8,доллар!$A$2:$B$5880,2,FALSE)</f>
        <v>31.075800000000001</v>
      </c>
      <c r="E8" s="12">
        <f>C8/D8</f>
        <v>3.2179380739997036E-2</v>
      </c>
      <c r="F8" s="9">
        <v>2001</v>
      </c>
    </row>
    <row r="9" spans="1:19" x14ac:dyDescent="0.25">
      <c r="A9" s="11">
        <f t="shared" si="0"/>
        <v>37693</v>
      </c>
      <c r="B9" s="16">
        <v>37693</v>
      </c>
      <c r="C9" s="9">
        <v>1</v>
      </c>
      <c r="D9" s="9">
        <f>VLOOKUP(A9,доллар!$A$2:$B$5880,2,FALSE)</f>
        <v>31.4407</v>
      </c>
      <c r="E9" s="12">
        <f t="shared" ref="E9:E28" si="2">C9/D9</f>
        <v>3.1805907629283064E-2</v>
      </c>
      <c r="F9" s="9">
        <v>2002</v>
      </c>
    </row>
    <row r="10" spans="1:19" x14ac:dyDescent="0.25">
      <c r="A10" s="11">
        <f t="shared" si="0"/>
        <v>38062</v>
      </c>
      <c r="B10" s="11">
        <v>38062</v>
      </c>
      <c r="C10" s="10">
        <v>1</v>
      </c>
      <c r="D10" s="9">
        <f>VLOOKUP(A10,доллар!$A$2:$B$5880,2,FALSE)</f>
        <v>28.506399999999999</v>
      </c>
      <c r="E10" s="12">
        <f t="shared" si="2"/>
        <v>3.507984171975416E-2</v>
      </c>
      <c r="F10" s="9">
        <v>2003</v>
      </c>
    </row>
    <row r="11" spans="1:19" x14ac:dyDescent="0.25">
      <c r="A11" s="11">
        <f t="shared" si="0"/>
        <v>38420</v>
      </c>
      <c r="B11" s="11">
        <v>38420</v>
      </c>
      <c r="C11" s="10">
        <v>1.25</v>
      </c>
      <c r="D11" s="9">
        <f>VLOOKUP(A11-3,доллар!$A$2:$B$5880,2,FALSE)</f>
        <v>27.669799999999999</v>
      </c>
      <c r="E11" s="12">
        <f t="shared" si="2"/>
        <v>4.517560661804567E-2</v>
      </c>
      <c r="F11" s="9">
        <v>2004</v>
      </c>
    </row>
    <row r="12" spans="1:19" x14ac:dyDescent="0.25">
      <c r="A12" s="11">
        <f t="shared" si="0"/>
        <v>38786</v>
      </c>
      <c r="B12" s="11">
        <v>38786</v>
      </c>
      <c r="C12" s="10">
        <v>5.67</v>
      </c>
      <c r="D12" s="9">
        <f>VLOOKUP(A12,доллар!$A$2:$B$5880,2,FALSE)</f>
        <v>28</v>
      </c>
      <c r="E12" s="12">
        <f t="shared" si="2"/>
        <v>0.20249999999999999</v>
      </c>
      <c r="F12" s="9">
        <v>2005</v>
      </c>
    </row>
    <row r="13" spans="1:19" x14ac:dyDescent="0.25">
      <c r="A13" s="11">
        <f t="shared" si="0"/>
        <v>39050</v>
      </c>
      <c r="B13" s="11">
        <v>39050</v>
      </c>
      <c r="C13" s="10">
        <v>25.8</v>
      </c>
      <c r="D13" s="9">
        <f>VLOOKUP(A13,доллар!$A$2:$B$5880,2,FALSE)</f>
        <v>26.350300000000001</v>
      </c>
      <c r="E13" s="12">
        <f t="shared" si="2"/>
        <v>0.9791159872942623</v>
      </c>
      <c r="F13" s="9" t="s">
        <v>218</v>
      </c>
    </row>
    <row r="14" spans="1:19" x14ac:dyDescent="0.25">
      <c r="A14" s="11">
        <f t="shared" ref="A14:A22" si="3">B14</f>
        <v>39298</v>
      </c>
      <c r="B14" s="11">
        <v>39298</v>
      </c>
      <c r="C14" s="10">
        <v>16.309999999999999</v>
      </c>
      <c r="D14" s="9">
        <f>VLOOKUP(A14,доллар!$A$2:$B$5880,2,FALSE)</f>
        <v>25.555399999999999</v>
      </c>
      <c r="E14" s="12">
        <f t="shared" si="2"/>
        <v>0.63822127612950685</v>
      </c>
      <c r="F14" s="9">
        <v>2006</v>
      </c>
    </row>
    <row r="15" spans="1:19" x14ac:dyDescent="0.25">
      <c r="A15" s="11">
        <f t="shared" si="3"/>
        <v>39776</v>
      </c>
      <c r="B15" s="11">
        <v>39776</v>
      </c>
      <c r="C15" s="10">
        <v>34.18</v>
      </c>
      <c r="D15" s="9">
        <f>VLOOKUP(A15-2,доллар!$A$2:$B$5880,2,FALSE)</f>
        <v>27.566500000000001</v>
      </c>
      <c r="E15" s="12">
        <f t="shared" si="2"/>
        <v>1.2399107612500679</v>
      </c>
      <c r="F15" s="9">
        <v>2007</v>
      </c>
    </row>
    <row r="16" spans="1:19" x14ac:dyDescent="0.25">
      <c r="A16" s="11">
        <f t="shared" si="3"/>
        <v>39955</v>
      </c>
      <c r="B16" s="11">
        <v>39955</v>
      </c>
      <c r="C16" s="10">
        <v>14.64</v>
      </c>
      <c r="D16" s="9">
        <f>VLOOKUP(A16,доллар!$A$2:$B$5880,2,FALSE)</f>
        <v>31.458600000000001</v>
      </c>
      <c r="E16" s="12">
        <f t="shared" si="2"/>
        <v>0.46537353855543478</v>
      </c>
      <c r="F16" s="9">
        <v>2008</v>
      </c>
    </row>
    <row r="17" spans="1:6" x14ac:dyDescent="0.25">
      <c r="A17" s="11">
        <f t="shared" si="3"/>
        <v>40319</v>
      </c>
      <c r="B17" s="11">
        <v>40319</v>
      </c>
      <c r="C17" s="10">
        <v>109.65</v>
      </c>
      <c r="D17" s="9">
        <f>VLOOKUP(A17,доллар!$A$2:$B$5880,2,FALSE)</f>
        <v>30.752300000000002</v>
      </c>
      <c r="E17" s="12">
        <f t="shared" si="2"/>
        <v>3.5655869642270659</v>
      </c>
      <c r="F17" s="9">
        <v>2009</v>
      </c>
    </row>
    <row r="18" spans="1:6" x14ac:dyDescent="0.25">
      <c r="A18" s="11">
        <f t="shared" si="3"/>
        <v>40494</v>
      </c>
      <c r="B18" s="11">
        <v>40494</v>
      </c>
      <c r="C18" s="10">
        <v>104.5</v>
      </c>
      <c r="D18" s="9">
        <f>VLOOKUP(A18,доллар!$A$2:$B$5880,2,FALSE)</f>
        <v>30.5107</v>
      </c>
      <c r="E18" s="12">
        <f t="shared" si="2"/>
        <v>3.4250279410174134</v>
      </c>
      <c r="F18" s="9" t="s">
        <v>211</v>
      </c>
    </row>
    <row r="19" spans="1:6" x14ac:dyDescent="0.25">
      <c r="A19" s="11">
        <f t="shared" si="3"/>
        <v>40683</v>
      </c>
      <c r="B19" s="11">
        <v>40683</v>
      </c>
      <c r="C19" s="10">
        <v>131.27000000000001</v>
      </c>
      <c r="D19" s="9">
        <f>VLOOKUP(A19,доллар!$A$2:$B$5880,2,FALSE)</f>
        <v>27.960799999999999</v>
      </c>
      <c r="E19" s="12">
        <f t="shared" si="2"/>
        <v>4.6947869874967818</v>
      </c>
      <c r="F19" s="9">
        <v>2010</v>
      </c>
    </row>
    <row r="20" spans="1:6" x14ac:dyDescent="0.25">
      <c r="A20" s="11">
        <f t="shared" si="3"/>
        <v>41044</v>
      </c>
      <c r="B20" s="11">
        <v>41044</v>
      </c>
      <c r="C20" s="10">
        <v>99</v>
      </c>
      <c r="D20" s="9">
        <f>VLOOKUP(A20,доллар!$A$2:$B$5880,2,FALSE)</f>
        <v>30.2652</v>
      </c>
      <c r="E20" s="12">
        <f t="shared" si="2"/>
        <v>3.2710836207921972</v>
      </c>
      <c r="F20" s="9">
        <v>2011</v>
      </c>
    </row>
    <row r="21" spans="1:6" x14ac:dyDescent="0.25">
      <c r="A21" s="11">
        <f t="shared" si="3"/>
        <v>41409</v>
      </c>
      <c r="B21" s="11">
        <v>41409</v>
      </c>
      <c r="C21" s="10">
        <v>24</v>
      </c>
      <c r="D21" s="9">
        <f>VLOOKUP(A21,доллар!$A$2:$B$5880,2,FALSE)</f>
        <v>31.277799999999999</v>
      </c>
      <c r="E21" s="12">
        <f t="shared" si="2"/>
        <v>0.76731739444590097</v>
      </c>
      <c r="F21" s="9">
        <v>2012</v>
      </c>
    </row>
    <row r="22" spans="1:6" x14ac:dyDescent="0.25">
      <c r="A22" s="11">
        <f t="shared" si="3"/>
        <v>41583</v>
      </c>
      <c r="B22" s="11">
        <v>41583</v>
      </c>
      <c r="C22" s="10">
        <v>199</v>
      </c>
      <c r="D22" s="9">
        <f>VLOOKUP(A22-3,доллар!$A$2:$B$5880,2,FALSE)</f>
        <v>32.180799999999998</v>
      </c>
      <c r="E22" s="12">
        <f t="shared" si="2"/>
        <v>6.183811465221499</v>
      </c>
      <c r="F22" s="9" t="s">
        <v>212</v>
      </c>
    </row>
    <row r="23" spans="1:6" x14ac:dyDescent="0.25">
      <c r="A23" s="11">
        <f>B23-4</f>
        <v>41809</v>
      </c>
      <c r="B23" s="11">
        <v>41813</v>
      </c>
      <c r="C23" s="10">
        <v>211</v>
      </c>
      <c r="D23" s="9">
        <f>VLOOKUP(A23,доллар!$A$2:$B$5880,2,FALSE)</f>
        <v>34.8232</v>
      </c>
      <c r="E23" s="12">
        <f t="shared" si="2"/>
        <v>6.0591789381791452</v>
      </c>
      <c r="F23" s="9">
        <v>2013</v>
      </c>
    </row>
    <row r="24" spans="1:6" x14ac:dyDescent="0.25">
      <c r="A24" s="11">
        <f>B24-2</f>
        <v>42200</v>
      </c>
      <c r="B24" s="11">
        <v>42202</v>
      </c>
      <c r="C24" s="10">
        <v>113</v>
      </c>
      <c r="D24" s="9">
        <f>VLOOKUP(A24,доллар!$A$2:$B$5880,2,FALSE)</f>
        <v>56.977400000000003</v>
      </c>
      <c r="E24" s="12">
        <f t="shared" si="2"/>
        <v>1.9832424785967768</v>
      </c>
      <c r="F24" s="9">
        <v>2014</v>
      </c>
    </row>
    <row r="25" spans="1:6" x14ac:dyDescent="0.25">
      <c r="A25" s="11">
        <f>B25-2</f>
        <v>42564</v>
      </c>
      <c r="B25" s="11">
        <v>42566</v>
      </c>
      <c r="C25" s="10">
        <v>164</v>
      </c>
      <c r="D25" s="9">
        <f>VLOOKUP(A25,доллар!$A$2:$B$5880,2,FALSE)</f>
        <v>63.902900000000002</v>
      </c>
      <c r="E25" s="12">
        <f t="shared" si="2"/>
        <v>2.56639370044239</v>
      </c>
      <c r="F25" s="9">
        <v>2015</v>
      </c>
    </row>
    <row r="26" spans="1:6" x14ac:dyDescent="0.25">
      <c r="A26" s="11">
        <f>B26-2</f>
        <v>42926</v>
      </c>
      <c r="B26" s="11">
        <v>42928</v>
      </c>
      <c r="C26" s="10">
        <v>0.1</v>
      </c>
      <c r="D26" s="9">
        <f>VLOOKUP(A26-2,доллар!$A$2:$B$5880,2,FALSE)</f>
        <v>60.379199999999997</v>
      </c>
      <c r="E26" s="12">
        <f t="shared" ref="E26" si="4">C26/D26</f>
        <v>1.6561994859156798E-3</v>
      </c>
      <c r="F26" s="9">
        <v>2016</v>
      </c>
    </row>
    <row r="27" spans="1:6" x14ac:dyDescent="0.25">
      <c r="A27" s="11">
        <f>B27-4</f>
        <v>43077</v>
      </c>
      <c r="B27" s="11">
        <v>43081</v>
      </c>
      <c r="C27" s="10">
        <v>148.31</v>
      </c>
      <c r="D27" s="9">
        <f>VLOOKUP(A27,доллар!$A$2:$B$5880,2,FALSE)</f>
        <v>59.294800000000002</v>
      </c>
      <c r="E27" s="12">
        <f t="shared" si="2"/>
        <v>2.5012311366258086</v>
      </c>
      <c r="F27" s="9" t="s">
        <v>216</v>
      </c>
    </row>
    <row r="28" spans="1:6" x14ac:dyDescent="0.25">
      <c r="A28" s="11">
        <f>B28-4</f>
        <v>43286</v>
      </c>
      <c r="B28" s="11">
        <v>43290</v>
      </c>
      <c r="C28" s="10">
        <v>158.94999999999999</v>
      </c>
      <c r="D28" s="9">
        <f>VLOOKUP(A28,доллар!$A$2:$B$5880,2,FALSE)</f>
        <v>63.226700000000001</v>
      </c>
      <c r="E28" s="12">
        <f t="shared" si="2"/>
        <v>2.5139695729810345</v>
      </c>
      <c r="F28" s="9">
        <v>2017</v>
      </c>
    </row>
    <row r="34" spans="1:1" x14ac:dyDescent="0.25">
      <c r="A34" t="s">
        <v>220</v>
      </c>
    </row>
  </sheetData>
  <pageMargins left="0.7" right="0.7" top="0.75" bottom="0.75" header="0.3" footer="0.3"/>
  <ignoredErrors>
    <ignoredError sqref="D11:D27" formula="1"/>
  </ignoredError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C8" sqref="C8"/>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6.6E-4</v>
      </c>
      <c r="I2" s="6">
        <f>C7</f>
        <v>1.34E-3</v>
      </c>
      <c r="J2" s="6">
        <f>C8</f>
        <v>4.4700000000000002E-4</v>
      </c>
      <c r="K2" s="6">
        <f>C9</f>
        <v>5.8E-4</v>
      </c>
      <c r="L2" s="6">
        <f>C10</f>
        <v>5.8E-4</v>
      </c>
      <c r="M2" s="6">
        <f>C11</f>
        <v>8.8000000000000003E-4</v>
      </c>
      <c r="N2" s="6">
        <f>C12</f>
        <v>1.4300000000000001E-3</v>
      </c>
      <c r="O2" s="6">
        <f>C13</f>
        <v>1.16E-3</v>
      </c>
      <c r="P2" s="6">
        <f>C14</f>
        <v>1.17E-3</v>
      </c>
      <c r="Q2" s="6">
        <f>C15</f>
        <v>1.17E-3</v>
      </c>
      <c r="R2" s="6">
        <f>C16</f>
        <v>1.17E-3</v>
      </c>
      <c r="S2" s="6">
        <f>C17</f>
        <v>3.4534909999999999E-3</v>
      </c>
    </row>
    <row r="3" spans="1:19" x14ac:dyDescent="0.25">
      <c r="A3" s="6" t="s">
        <v>206</v>
      </c>
      <c r="B3" s="6" t="s">
        <v>206</v>
      </c>
      <c r="C3" s="6" t="s">
        <v>206</v>
      </c>
      <c r="D3" s="6" t="s">
        <v>206</v>
      </c>
      <c r="E3" s="6" t="s">
        <v>206</v>
      </c>
      <c r="F3" s="6" t="s">
        <v>206</v>
      </c>
      <c r="G3" s="6" t="s">
        <v>206</v>
      </c>
      <c r="H3" s="13">
        <f>E6</f>
        <v>2.5612070270207338E-5</v>
      </c>
      <c r="I3" s="13">
        <f>E7</f>
        <v>5.6431507310828114E-5</v>
      </c>
      <c r="J3" s="36">
        <f>E8</f>
        <v>1.3846854409773959E-5</v>
      </c>
      <c r="K3" s="36">
        <f>E9</f>
        <v>2.0047699699284504E-5</v>
      </c>
      <c r="L3" s="36">
        <f>E10</f>
        <v>2.0607055429426163E-5</v>
      </c>
      <c r="M3" s="36">
        <f>E11</f>
        <v>3.003802540943877E-5</v>
      </c>
      <c r="N3" s="36">
        <f>E12</f>
        <v>4.6006003300850309E-5</v>
      </c>
      <c r="O3" s="36">
        <f>E13</f>
        <v>3.4369555684605998E-5</v>
      </c>
      <c r="P3" s="36">
        <f>E14</f>
        <v>2.1090353236377797E-5</v>
      </c>
      <c r="Q3" s="36">
        <f>E15</f>
        <v>1.8207991285064003E-5</v>
      </c>
      <c r="R3" s="36">
        <f>E16</f>
        <v>2.0492987719971205E-5</v>
      </c>
      <c r="S3" s="36">
        <f>E17</f>
        <v>5.517314042787054E-5</v>
      </c>
    </row>
    <row r="5" spans="1:19" ht="60" x14ac:dyDescent="0.25">
      <c r="A5" s="9" t="s">
        <v>184</v>
      </c>
      <c r="B5" s="9" t="s">
        <v>185</v>
      </c>
      <c r="C5" s="9" t="s">
        <v>186</v>
      </c>
      <c r="D5" s="9" t="s">
        <v>187</v>
      </c>
      <c r="E5" s="9" t="s">
        <v>188</v>
      </c>
      <c r="F5" s="9" t="s">
        <v>189</v>
      </c>
    </row>
    <row r="6" spans="1:19" x14ac:dyDescent="0.25">
      <c r="A6" s="11">
        <f>B6</f>
        <v>39209</v>
      </c>
      <c r="B6" s="16">
        <v>39209</v>
      </c>
      <c r="C6" s="9">
        <v>6.6E-4</v>
      </c>
      <c r="D6" s="9">
        <f>VLOOKUP(A6-2,доллар!$A$2:$B$5880,2,FALSE)</f>
        <v>25.769100000000002</v>
      </c>
      <c r="E6" s="35">
        <f>C6/D6</f>
        <v>2.5612070270207338E-5</v>
      </c>
      <c r="F6" s="9">
        <v>2006</v>
      </c>
    </row>
    <row r="7" spans="1:19" x14ac:dyDescent="0.25">
      <c r="A7" s="11">
        <f t="shared" ref="A7:A12" si="0">B7</f>
        <v>39575</v>
      </c>
      <c r="B7" s="16">
        <v>39575</v>
      </c>
      <c r="C7" s="9">
        <v>1.34E-3</v>
      </c>
      <c r="D7" s="9">
        <f>VLOOKUP(A7,доллар!$A$2:$B$5880,2,FALSE)</f>
        <v>23.7456</v>
      </c>
      <c r="E7" s="35">
        <f t="shared" ref="E7:E12" si="1">C7/D7</f>
        <v>5.6431507310828114E-5</v>
      </c>
      <c r="F7" s="9">
        <v>2007</v>
      </c>
    </row>
    <row r="8" spans="1:19" x14ac:dyDescent="0.25">
      <c r="A8" s="11">
        <f t="shared" si="0"/>
        <v>39946</v>
      </c>
      <c r="B8" s="11">
        <v>39946</v>
      </c>
      <c r="C8" s="10">
        <v>4.4700000000000002E-4</v>
      </c>
      <c r="D8" s="9">
        <f>VLOOKUP(A8,доллар!$A$2:$B$5880,2,FALSE)</f>
        <v>32.281700000000001</v>
      </c>
      <c r="E8" s="35">
        <f t="shared" si="1"/>
        <v>1.3846854409773959E-5</v>
      </c>
      <c r="F8" s="9">
        <v>2008</v>
      </c>
    </row>
    <row r="9" spans="1:19" x14ac:dyDescent="0.25">
      <c r="A9" s="11">
        <f t="shared" si="0"/>
        <v>40284</v>
      </c>
      <c r="B9" s="11">
        <v>40284</v>
      </c>
      <c r="C9" s="10">
        <v>5.8E-4</v>
      </c>
      <c r="D9" s="9">
        <f>VLOOKUP(A9,доллар!$A$2:$B$5880,2,FALSE)</f>
        <v>28.931000000000001</v>
      </c>
      <c r="E9" s="35">
        <f t="shared" si="1"/>
        <v>2.0047699699284504E-5</v>
      </c>
      <c r="F9" s="9">
        <v>2009</v>
      </c>
    </row>
    <row r="10" spans="1:19" x14ac:dyDescent="0.25">
      <c r="A10" s="11">
        <f t="shared" si="0"/>
        <v>40654</v>
      </c>
      <c r="B10" s="11">
        <v>40654</v>
      </c>
      <c r="C10" s="10">
        <v>5.8E-4</v>
      </c>
      <c r="D10" s="9">
        <f>VLOOKUP(A10,доллар!$A$2:$B$5880,2,FALSE)</f>
        <v>28.145700000000001</v>
      </c>
      <c r="E10" s="35">
        <f t="shared" si="1"/>
        <v>2.0607055429426163E-5</v>
      </c>
      <c r="F10" s="9">
        <v>2010</v>
      </c>
    </row>
    <row r="11" spans="1:19" x14ac:dyDescent="0.25">
      <c r="A11" s="11">
        <f t="shared" si="0"/>
        <v>41025</v>
      </c>
      <c r="B11" s="11">
        <v>41025</v>
      </c>
      <c r="C11" s="10">
        <v>8.8000000000000003E-4</v>
      </c>
      <c r="D11" s="9">
        <f>VLOOKUP(A11,доллар!$A$2:$B$5880,2,FALSE)</f>
        <v>29.296199999999999</v>
      </c>
      <c r="E11" s="35">
        <f t="shared" si="1"/>
        <v>3.003802540943877E-5</v>
      </c>
      <c r="F11" s="9">
        <v>2011</v>
      </c>
    </row>
    <row r="12" spans="1:19" x14ac:dyDescent="0.25">
      <c r="A12" s="11">
        <f t="shared" si="0"/>
        <v>41407</v>
      </c>
      <c r="B12" s="11">
        <v>41407</v>
      </c>
      <c r="C12" s="10">
        <v>1.4300000000000001E-3</v>
      </c>
      <c r="D12" s="9">
        <f>VLOOKUP(A12-4,доллар!$A$2:$B$5880,2,FALSE)</f>
        <v>31.082899999999999</v>
      </c>
      <c r="E12" s="35">
        <f t="shared" si="1"/>
        <v>4.6006003300850309E-5</v>
      </c>
      <c r="F12" s="9">
        <v>2012</v>
      </c>
    </row>
    <row r="13" spans="1:19" x14ac:dyDescent="0.25">
      <c r="A13" s="11">
        <f>B13-4</f>
        <v>41817</v>
      </c>
      <c r="B13" s="11">
        <v>41821</v>
      </c>
      <c r="C13" s="10">
        <v>1.16E-3</v>
      </c>
      <c r="D13" s="9">
        <f>VLOOKUP(A13,доллар!$A$2:$B$5880,2,FALSE)</f>
        <v>33.750799999999998</v>
      </c>
      <c r="E13" s="35">
        <f t="shared" ref="E13:E16" si="2">C13/D13</f>
        <v>3.4369555684605998E-5</v>
      </c>
      <c r="F13" s="9">
        <v>2013</v>
      </c>
    </row>
    <row r="14" spans="1:19" x14ac:dyDescent="0.25">
      <c r="A14" s="11">
        <f>B14-4</f>
        <v>42187</v>
      </c>
      <c r="B14" s="11">
        <v>42191</v>
      </c>
      <c r="C14" s="10">
        <v>1.17E-3</v>
      </c>
      <c r="D14" s="9">
        <f>VLOOKUP(A14,доллар!$A$2:$B$5880,2,FALSE)</f>
        <v>55.4756</v>
      </c>
      <c r="E14" s="35">
        <f t="shared" si="2"/>
        <v>2.1090353236377797E-5</v>
      </c>
      <c r="F14" s="9">
        <v>2014</v>
      </c>
    </row>
    <row r="15" spans="1:19" x14ac:dyDescent="0.25">
      <c r="A15" s="11">
        <f>B15-4</f>
        <v>42551</v>
      </c>
      <c r="B15" s="11">
        <v>42555</v>
      </c>
      <c r="C15" s="10">
        <v>1.17E-3</v>
      </c>
      <c r="D15" s="9">
        <f>VLOOKUP(A15,доллар!$A$2:$B$5880,2,FALSE)</f>
        <v>64.257499999999993</v>
      </c>
      <c r="E15" s="35">
        <f t="shared" si="2"/>
        <v>1.8207991285064003E-5</v>
      </c>
      <c r="F15" s="9">
        <v>2015</v>
      </c>
    </row>
    <row r="16" spans="1:19" x14ac:dyDescent="0.25">
      <c r="A16" s="11">
        <f>B16-6</f>
        <v>42859</v>
      </c>
      <c r="B16" s="11">
        <v>42865</v>
      </c>
      <c r="C16" s="10">
        <v>1.17E-3</v>
      </c>
      <c r="D16" s="9">
        <f>VLOOKUP(A16,доллар!$A$2:$B$5880,2,FALSE)</f>
        <v>57.092700000000001</v>
      </c>
      <c r="E16" s="35">
        <f t="shared" si="2"/>
        <v>2.0492987719971205E-5</v>
      </c>
      <c r="F16" s="9">
        <v>2016</v>
      </c>
    </row>
    <row r="17" spans="1:6" x14ac:dyDescent="0.25">
      <c r="A17" s="11">
        <f>B17-4</f>
        <v>43251</v>
      </c>
      <c r="B17" s="11">
        <v>43255</v>
      </c>
      <c r="C17" s="10">
        <v>3.4534909999999999E-3</v>
      </c>
      <c r="D17" s="9">
        <f>VLOOKUP(A17,доллар!$A$2:$B$5880,2,FALSE)</f>
        <v>62.593699999999998</v>
      </c>
      <c r="E17" s="35">
        <f t="shared" ref="E17" si="3">C17/D17</f>
        <v>5.517314042787054E-5</v>
      </c>
      <c r="F17" s="9">
        <v>2017</v>
      </c>
    </row>
    <row r="34" spans="1:1" x14ac:dyDescent="0.25">
      <c r="A34" t="s">
        <v>220</v>
      </c>
    </row>
  </sheetData>
  <pageMargins left="0.7" right="0.7" top="0.75" bottom="0.75" header="0.3" footer="0.3"/>
  <ignoredErrors>
    <ignoredError sqref="A16 D12" formula="1"/>
  </ignoredErrors>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G6" sqref="G6"/>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0.13</v>
      </c>
      <c r="B2" s="6">
        <f>C7</f>
        <v>0.3</v>
      </c>
      <c r="C2" s="6">
        <f>C8</f>
        <v>0.44</v>
      </c>
      <c r="D2" s="6">
        <f>C9</f>
        <v>0.4</v>
      </c>
      <c r="E2" s="6">
        <f>C10</f>
        <v>0.69</v>
      </c>
      <c r="F2" s="6">
        <f>C11</f>
        <v>1.19</v>
      </c>
      <c r="G2" s="6">
        <f>C12</f>
        <v>1.5</v>
      </c>
      <c r="H2" s="6">
        <f>C13</f>
        <v>2.54</v>
      </c>
      <c r="I2" s="6">
        <f>C14</f>
        <v>2.66</v>
      </c>
      <c r="J2" s="6">
        <f>C15</f>
        <v>0.36</v>
      </c>
      <c r="K2" s="6">
        <f>C16</f>
        <v>2.39</v>
      </c>
      <c r="L2" s="6">
        <f>C17</f>
        <v>3.85</v>
      </c>
      <c r="M2" s="6">
        <f>C18</f>
        <v>8.9700000000000006</v>
      </c>
      <c r="N2" s="6">
        <f>C19</f>
        <v>5.99</v>
      </c>
      <c r="O2" s="6">
        <f>C20</f>
        <v>7.2</v>
      </c>
      <c r="P2" s="6">
        <f>C21</f>
        <v>7.2</v>
      </c>
      <c r="Q2" s="6">
        <f>C22</f>
        <v>7.89</v>
      </c>
      <c r="R2" s="6">
        <f>C23</f>
        <v>8.0396999999999998</v>
      </c>
      <c r="S2" s="6">
        <f>C24</f>
        <v>8.0399999999999991</v>
      </c>
    </row>
    <row r="3" spans="1:19" x14ac:dyDescent="0.25">
      <c r="A3" s="13">
        <f>E6</f>
        <v>4.5839210155148103E-3</v>
      </c>
      <c r="B3" s="13">
        <f>E7</f>
        <v>1.038781163434903E-2</v>
      </c>
      <c r="C3" s="13">
        <f>E8</f>
        <v>1.4097187290744877E-2</v>
      </c>
      <c r="D3" s="13">
        <f>E9</f>
        <v>1.2861694978472739E-2</v>
      </c>
      <c r="E3" s="13">
        <f>E10</f>
        <v>2.3897759152149065E-2</v>
      </c>
      <c r="F3" s="13">
        <f>E11</f>
        <v>4.2829635228274751E-2</v>
      </c>
      <c r="G3" s="13">
        <f>E12</f>
        <v>5.5400638954035936E-2</v>
      </c>
      <c r="H3" s="13">
        <f>E13</f>
        <v>9.8537073604090447E-2</v>
      </c>
      <c r="I3" s="13">
        <f>E14</f>
        <v>0.11198915473448887</v>
      </c>
      <c r="J3" s="13">
        <f>E15</f>
        <v>1.0978454782489365E-2</v>
      </c>
      <c r="K3" s="13">
        <f>E16</f>
        <v>7.8885437880193157E-2</v>
      </c>
      <c r="L3" s="13">
        <f>E17</f>
        <v>0.13934734769515869</v>
      </c>
      <c r="M3" s="13">
        <f>E18</f>
        <v>0.30093097374821776</v>
      </c>
      <c r="N3" s="13">
        <f>E19</f>
        <v>0.19271046137908626</v>
      </c>
      <c r="O3" s="13">
        <f>E20</f>
        <v>0.20982995031110208</v>
      </c>
      <c r="P3" s="13">
        <f>E21</f>
        <v>0.12719072779594368</v>
      </c>
      <c r="Q3" s="13">
        <f>E22</f>
        <v>0.1249016537992107</v>
      </c>
      <c r="R3" s="13">
        <f>E23</f>
        <v>0.13611453009106808</v>
      </c>
      <c r="S3" s="13">
        <f>E24</f>
        <v>0.12914500864179285</v>
      </c>
    </row>
    <row r="5" spans="1:19" ht="60" x14ac:dyDescent="0.25">
      <c r="A5" s="9" t="s">
        <v>184</v>
      </c>
      <c r="B5" s="9" t="s">
        <v>185</v>
      </c>
      <c r="C5" s="9" t="s">
        <v>186</v>
      </c>
      <c r="D5" s="9" t="s">
        <v>187</v>
      </c>
      <c r="E5" s="9" t="s">
        <v>188</v>
      </c>
      <c r="F5" s="9" t="s">
        <v>189</v>
      </c>
    </row>
    <row r="6" spans="1:19" x14ac:dyDescent="0.25">
      <c r="A6" s="18">
        <f>B6</f>
        <v>36651</v>
      </c>
      <c r="B6" s="18">
        <v>36651</v>
      </c>
      <c r="C6" s="9">
        <v>0.13</v>
      </c>
      <c r="D6" s="9">
        <f>VLOOKUP(A6,доллар!$A$2:$B$5880,2,FALSE)</f>
        <v>28.36</v>
      </c>
      <c r="E6" s="12">
        <f>C6/D6</f>
        <v>4.5839210155148103E-3</v>
      </c>
      <c r="F6" s="9">
        <v>1999</v>
      </c>
    </row>
    <row r="7" spans="1:19" x14ac:dyDescent="0.25">
      <c r="A7" s="11">
        <f>B7</f>
        <v>37015</v>
      </c>
      <c r="B7" s="16">
        <v>37015</v>
      </c>
      <c r="C7" s="9">
        <v>0.3</v>
      </c>
      <c r="D7" s="9">
        <f>VLOOKUP(A7,доллар!$A$2:$B$5880,2,FALSE)</f>
        <v>28.88</v>
      </c>
      <c r="E7" s="12">
        <f>C7/D7</f>
        <v>1.038781163434903E-2</v>
      </c>
      <c r="F7" s="9">
        <v>2000</v>
      </c>
    </row>
    <row r="8" spans="1:19" x14ac:dyDescent="0.25">
      <c r="A8" s="11">
        <f t="shared" ref="A8:A19" si="0">B8</f>
        <v>37389</v>
      </c>
      <c r="B8" s="16">
        <v>37389</v>
      </c>
      <c r="C8" s="9">
        <v>0.44</v>
      </c>
      <c r="D8" s="9">
        <f>VLOOKUP(A8-4,доллар!$A$2:$B$5880,2,FALSE)</f>
        <v>31.2119</v>
      </c>
      <c r="E8" s="12">
        <f t="shared" ref="E8:E13" si="1">C8/D8</f>
        <v>1.4097187290744877E-2</v>
      </c>
      <c r="F8" s="9">
        <v>2001</v>
      </c>
    </row>
    <row r="9" spans="1:19" x14ac:dyDescent="0.25">
      <c r="A9" s="11">
        <f t="shared" si="0"/>
        <v>37753</v>
      </c>
      <c r="B9" s="11">
        <v>37753</v>
      </c>
      <c r="C9" s="10">
        <v>0.4</v>
      </c>
      <c r="D9" s="9">
        <f>VLOOKUP(A9-3,доллар!$A$2:$B$5880,2,FALSE)</f>
        <v>31.100100000000001</v>
      </c>
      <c r="E9" s="12">
        <f t="shared" si="1"/>
        <v>1.2861694978472739E-2</v>
      </c>
      <c r="F9" s="9">
        <v>2002</v>
      </c>
    </row>
    <row r="10" spans="1:19" x14ac:dyDescent="0.25">
      <c r="A10" s="11">
        <f t="shared" si="0"/>
        <v>38114</v>
      </c>
      <c r="B10" s="11">
        <v>38114</v>
      </c>
      <c r="C10" s="10">
        <v>0.69</v>
      </c>
      <c r="D10" s="9">
        <f>VLOOKUP(A10,доллар!$A$2:$B$5880,2,FALSE)</f>
        <v>28.873000000000001</v>
      </c>
      <c r="E10" s="12">
        <f t="shared" si="1"/>
        <v>2.3897759152149065E-2</v>
      </c>
      <c r="F10" s="9">
        <v>2003</v>
      </c>
    </row>
    <row r="11" spans="1:19" x14ac:dyDescent="0.25">
      <c r="A11" s="11">
        <f t="shared" si="0"/>
        <v>38478</v>
      </c>
      <c r="B11" s="11">
        <v>38478</v>
      </c>
      <c r="C11" s="10">
        <v>1.19</v>
      </c>
      <c r="D11" s="9">
        <f>VLOOKUP(A11,доллар!$A$2:$B$5880,2,FALSE)</f>
        <v>27.784500000000001</v>
      </c>
      <c r="E11" s="12">
        <f t="shared" si="1"/>
        <v>4.2829635228274751E-2</v>
      </c>
      <c r="F11" s="9">
        <v>2004</v>
      </c>
    </row>
    <row r="12" spans="1:19" x14ac:dyDescent="0.25">
      <c r="A12" s="11">
        <f t="shared" si="0"/>
        <v>38849</v>
      </c>
      <c r="B12" s="11">
        <v>38849</v>
      </c>
      <c r="C12" s="10">
        <v>1.5</v>
      </c>
      <c r="D12" s="9">
        <f>VLOOKUP(A12,доллар!$A$2:$B$5880,2,FALSE)</f>
        <v>27.075500000000002</v>
      </c>
      <c r="E12" s="12">
        <f t="shared" si="1"/>
        <v>5.5400638954035936E-2</v>
      </c>
      <c r="F12" s="9">
        <v>2005</v>
      </c>
    </row>
    <row r="13" spans="1:19" x14ac:dyDescent="0.25">
      <c r="A13" s="11">
        <f t="shared" si="0"/>
        <v>39213</v>
      </c>
      <c r="B13" s="11">
        <v>39213</v>
      </c>
      <c r="C13" s="10">
        <v>2.54</v>
      </c>
      <c r="D13" s="9">
        <f>VLOOKUP(A13,доллар!$A$2:$B$5880,2,FALSE)</f>
        <v>25.777100000000001</v>
      </c>
      <c r="E13" s="12">
        <f t="shared" si="1"/>
        <v>9.8537073604090447E-2</v>
      </c>
      <c r="F13" s="9">
        <v>2006</v>
      </c>
    </row>
    <row r="14" spans="1:19" x14ac:dyDescent="0.25">
      <c r="A14" s="11">
        <f t="shared" si="0"/>
        <v>39576</v>
      </c>
      <c r="B14" s="11">
        <v>39576</v>
      </c>
      <c r="C14" s="10">
        <v>2.66</v>
      </c>
      <c r="D14" s="9">
        <f>VLOOKUP(A14,доллар!$A$2:$B$5880,2,FALSE)</f>
        <v>23.752300000000002</v>
      </c>
      <c r="E14" s="12">
        <f t="shared" ref="E14:E20" si="2">C14/D14</f>
        <v>0.11198915473448887</v>
      </c>
      <c r="F14" s="9">
        <v>2007</v>
      </c>
    </row>
    <row r="15" spans="1:19" x14ac:dyDescent="0.25">
      <c r="A15" s="11">
        <f t="shared" si="0"/>
        <v>39941</v>
      </c>
      <c r="B15" s="11">
        <v>39941</v>
      </c>
      <c r="C15" s="10">
        <v>0.36</v>
      </c>
      <c r="D15" s="9">
        <f>VLOOKUP(A15,доллар!$A$2:$B$5880,2,FALSE)</f>
        <v>32.791499999999999</v>
      </c>
      <c r="E15" s="12">
        <f t="shared" si="2"/>
        <v>1.0978454782489365E-2</v>
      </c>
      <c r="F15" s="9">
        <v>2008</v>
      </c>
    </row>
    <row r="16" spans="1:19" x14ac:dyDescent="0.25">
      <c r="A16" s="11">
        <f t="shared" si="0"/>
        <v>40305</v>
      </c>
      <c r="B16" s="11">
        <v>40305</v>
      </c>
      <c r="C16" s="10">
        <v>2.39</v>
      </c>
      <c r="D16" s="9">
        <f>VLOOKUP(A16,доллар!$A$2:$B$5880,2,FALSE)</f>
        <v>30.2971</v>
      </c>
      <c r="E16" s="12">
        <f t="shared" si="2"/>
        <v>7.8885437880193157E-2</v>
      </c>
      <c r="F16" s="9">
        <v>2009</v>
      </c>
    </row>
    <row r="17" spans="1:6" x14ac:dyDescent="0.25">
      <c r="A17" s="11">
        <f t="shared" si="0"/>
        <v>40675</v>
      </c>
      <c r="B17" s="11">
        <v>40675</v>
      </c>
      <c r="C17" s="10">
        <v>3.85</v>
      </c>
      <c r="D17" s="9">
        <f>VLOOKUP(A17,доллар!$A$2:$B$5880,2,FALSE)</f>
        <v>27.628799999999998</v>
      </c>
      <c r="E17" s="12">
        <f t="shared" si="2"/>
        <v>0.13934734769515869</v>
      </c>
      <c r="F17" s="9">
        <v>2010</v>
      </c>
    </row>
    <row r="18" spans="1:6" x14ac:dyDescent="0.25">
      <c r="A18" s="11">
        <f t="shared" si="0"/>
        <v>41039</v>
      </c>
      <c r="B18" s="11">
        <v>41039</v>
      </c>
      <c r="C18" s="10">
        <v>8.9700000000000006</v>
      </c>
      <c r="D18" s="9">
        <f>VLOOKUP(A18-4,доллар!$A$2:$B$5880,2,FALSE)</f>
        <v>29.807500000000001</v>
      </c>
      <c r="E18" s="12">
        <f t="shared" si="2"/>
        <v>0.30093097374821776</v>
      </c>
      <c r="F18" s="9">
        <v>2011</v>
      </c>
    </row>
    <row r="19" spans="1:6" x14ac:dyDescent="0.25">
      <c r="A19" s="11">
        <f t="shared" si="0"/>
        <v>41407</v>
      </c>
      <c r="B19" s="11">
        <v>41407</v>
      </c>
      <c r="C19" s="10">
        <v>5.99</v>
      </c>
      <c r="D19" s="9">
        <f>VLOOKUP(A19-4,доллар!$A$2:$B$5880,2,FALSE)</f>
        <v>31.082899999999999</v>
      </c>
      <c r="E19" s="12">
        <f t="shared" si="2"/>
        <v>0.19271046137908626</v>
      </c>
      <c r="F19" s="9">
        <v>2012</v>
      </c>
    </row>
    <row r="20" spans="1:6" x14ac:dyDescent="0.25">
      <c r="A20" s="11">
        <f>B20-2</f>
        <v>41835</v>
      </c>
      <c r="B20" s="11">
        <v>41837</v>
      </c>
      <c r="C20" s="10">
        <v>7.2</v>
      </c>
      <c r="D20" s="9">
        <f>VLOOKUP(A20,доллар!$A$2:$B$5880,2,FALSE)</f>
        <v>34.313499999999998</v>
      </c>
      <c r="E20" s="12">
        <f t="shared" si="2"/>
        <v>0.20982995031110208</v>
      </c>
      <c r="F20" s="9">
        <v>2013</v>
      </c>
    </row>
    <row r="21" spans="1:6" x14ac:dyDescent="0.25">
      <c r="A21" s="11">
        <f>B21-2</f>
        <v>42199</v>
      </c>
      <c r="B21" s="11">
        <v>42201</v>
      </c>
      <c r="C21" s="10">
        <v>7.2</v>
      </c>
      <c r="D21" s="9">
        <f>VLOOKUP(A21,доллар!$A$2:$B$5880,2,FALSE)</f>
        <v>56.607900000000001</v>
      </c>
      <c r="E21" s="12">
        <f t="shared" ref="E21:E24" si="3">C21/D21</f>
        <v>0.12719072779594368</v>
      </c>
      <c r="F21" s="9">
        <v>2014</v>
      </c>
    </row>
    <row r="22" spans="1:6" x14ac:dyDescent="0.25">
      <c r="A22" s="11">
        <f>B22-2</f>
        <v>42569</v>
      </c>
      <c r="B22" s="11">
        <v>42571</v>
      </c>
      <c r="C22" s="10">
        <v>7.89</v>
      </c>
      <c r="D22" s="9">
        <f>VLOOKUP(A22-2,доллар!$A$2:$B$5880,2,FALSE)</f>
        <v>63.169699999999999</v>
      </c>
      <c r="E22" s="12">
        <f t="shared" si="3"/>
        <v>0.1249016537992107</v>
      </c>
      <c r="F22" s="9">
        <v>2015</v>
      </c>
    </row>
    <row r="23" spans="1:6" x14ac:dyDescent="0.25">
      <c r="A23" s="11">
        <f>B23-2</f>
        <v>42934</v>
      </c>
      <c r="B23" s="11">
        <v>42936</v>
      </c>
      <c r="C23" s="10">
        <v>8.0396999999999998</v>
      </c>
      <c r="D23" s="9">
        <f>VLOOKUP(A23,доллар!$A$2:$B$5880,2,FALSE)</f>
        <v>59.0657</v>
      </c>
      <c r="E23" s="12">
        <f t="shared" si="3"/>
        <v>0.13611453009106808</v>
      </c>
      <c r="F23" s="9">
        <v>2016</v>
      </c>
    </row>
    <row r="24" spans="1:6" x14ac:dyDescent="0.25">
      <c r="A24" s="11">
        <f>B24-2</f>
        <v>43298</v>
      </c>
      <c r="B24" s="11">
        <v>43300</v>
      </c>
      <c r="C24" s="10">
        <v>8.0399999999999991</v>
      </c>
      <c r="D24" s="9">
        <f>VLOOKUP(A24,доллар!$A$2:$B$5880,2,FALSE)</f>
        <v>62.255600000000001</v>
      </c>
      <c r="E24" s="12">
        <f t="shared" si="3"/>
        <v>0.12914500864179285</v>
      </c>
      <c r="F24" s="9">
        <v>2017</v>
      </c>
    </row>
    <row r="35" spans="1:1" x14ac:dyDescent="0.25">
      <c r="A35" t="s">
        <v>220</v>
      </c>
    </row>
  </sheetData>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f>C6+C7</f>
        <v>6.1099999999999994</v>
      </c>
      <c r="C2" s="6">
        <f>0</f>
        <v>0</v>
      </c>
      <c r="D2" s="6">
        <f>C8+C9+C10</f>
        <v>15.120000000000001</v>
      </c>
      <c r="E2" s="6">
        <v>0</v>
      </c>
      <c r="F2" s="6">
        <f>C11</f>
        <v>13.91</v>
      </c>
      <c r="G2" s="6">
        <f>C12</f>
        <v>7.9</v>
      </c>
      <c r="H2" s="6">
        <f>C13</f>
        <v>8.08</v>
      </c>
      <c r="I2" s="6">
        <f>C14</f>
        <v>5.4</v>
      </c>
      <c r="J2" s="6">
        <f>C15</f>
        <v>5.4</v>
      </c>
      <c r="K2" s="6">
        <f>C16</f>
        <v>3.57</v>
      </c>
      <c r="L2" s="6">
        <f>C17</f>
        <v>4.4400000000000004</v>
      </c>
      <c r="M2" s="6">
        <f>C18</f>
        <v>7.3</v>
      </c>
      <c r="N2" s="6">
        <f>C19+C20</f>
        <v>13.39</v>
      </c>
      <c r="O2" s="6">
        <f>C21+C22</f>
        <v>9.91</v>
      </c>
      <c r="P2" s="6">
        <f>C23+C24</f>
        <v>7.77</v>
      </c>
      <c r="Q2" s="6">
        <f>C25</f>
        <v>0.55000000000000004</v>
      </c>
      <c r="R2" s="6">
        <f>C26+C27</f>
        <v>20.68</v>
      </c>
      <c r="S2" s="48">
        <f>C28+C29</f>
        <v>27.05</v>
      </c>
    </row>
    <row r="3" spans="1:19" x14ac:dyDescent="0.25">
      <c r="A3" s="6" t="s">
        <v>206</v>
      </c>
      <c r="B3" s="13">
        <f>E6+E7</f>
        <v>0.20733370757237107</v>
      </c>
      <c r="C3" s="13">
        <v>0</v>
      </c>
      <c r="D3" s="13">
        <f>E8+E9+E10</f>
        <v>0.49060174682597646</v>
      </c>
      <c r="E3" s="13">
        <f>0</f>
        <v>0</v>
      </c>
      <c r="F3" s="13">
        <f>E11</f>
        <v>0.4848582025041131</v>
      </c>
      <c r="G3" s="13">
        <f>E12</f>
        <v>0.2903504419574765</v>
      </c>
      <c r="H3" s="13">
        <f>E13</f>
        <v>0.31308849399784555</v>
      </c>
      <c r="I3" s="13">
        <f>E14</f>
        <v>0.22639516017457584</v>
      </c>
      <c r="J3" s="13">
        <f>E15</f>
        <v>0.16787025494517793</v>
      </c>
      <c r="K3" s="13">
        <f>E16</f>
        <v>0.11955913823648597</v>
      </c>
      <c r="L3" s="13">
        <f>E17</f>
        <v>0.15891422926598808</v>
      </c>
      <c r="M3" s="13">
        <f>E18</f>
        <v>0.24755832881172002</v>
      </c>
      <c r="N3" s="13">
        <f>E19+E20</f>
        <v>0.41784397948163732</v>
      </c>
      <c r="O3" s="13">
        <f>E21+E22</f>
        <v>0.2658987330989086</v>
      </c>
      <c r="P3" s="13">
        <f>E23+E24</f>
        <v>0.12946348126959051</v>
      </c>
      <c r="Q3" s="13">
        <f>E25</f>
        <v>8.6320276475998266E-3</v>
      </c>
      <c r="R3" s="13">
        <f>E26+E27</f>
        <v>0.35120726154123283</v>
      </c>
      <c r="S3" s="49">
        <f>E28</f>
        <v>7.8385509341201143E-2</v>
      </c>
    </row>
    <row r="5" spans="1:19" ht="60" x14ac:dyDescent="0.25">
      <c r="A5" s="9" t="s">
        <v>184</v>
      </c>
      <c r="B5" s="9" t="s">
        <v>185</v>
      </c>
      <c r="C5" s="9" t="s">
        <v>186</v>
      </c>
      <c r="D5" s="9" t="s">
        <v>187</v>
      </c>
      <c r="E5" s="9" t="s">
        <v>188</v>
      </c>
      <c r="F5" s="9" t="s">
        <v>189</v>
      </c>
    </row>
    <row r="6" spans="1:19" x14ac:dyDescent="0.25">
      <c r="A6" s="11">
        <f t="shared" ref="A6:A10" si="0">B6</f>
        <v>37106</v>
      </c>
      <c r="B6" s="18">
        <v>37106</v>
      </c>
      <c r="C6" s="9">
        <v>3.79</v>
      </c>
      <c r="D6" s="9">
        <f>VLOOKUP(A6,доллар!$A$2:$B$5880,2,FALSE)</f>
        <v>29.33</v>
      </c>
      <c r="E6" s="12">
        <f t="shared" ref="E6:E7" si="1">C6/D6</f>
        <v>0.12921922945789296</v>
      </c>
      <c r="F6" s="9" t="s">
        <v>234</v>
      </c>
    </row>
    <row r="7" spans="1:19" x14ac:dyDescent="0.25">
      <c r="A7" s="11">
        <f t="shared" si="0"/>
        <v>37197</v>
      </c>
      <c r="B7" s="18">
        <v>37197</v>
      </c>
      <c r="C7" s="9">
        <v>2.3199999999999998</v>
      </c>
      <c r="D7" s="9">
        <f>VLOOKUP(A7,доллар!$A$2:$B$5880,2,FALSE)</f>
        <v>29.7</v>
      </c>
      <c r="E7" s="12">
        <f t="shared" si="1"/>
        <v>7.8114478114478109E-2</v>
      </c>
      <c r="F7" s="9" t="s">
        <v>235</v>
      </c>
    </row>
    <row r="8" spans="1:19" x14ac:dyDescent="0.25">
      <c r="A8" s="11">
        <f t="shared" si="0"/>
        <v>37708</v>
      </c>
      <c r="B8" s="18">
        <v>37708</v>
      </c>
      <c r="C8" s="9">
        <v>7.22</v>
      </c>
      <c r="D8" s="9">
        <f>VLOOKUP(A8,доллар!$A$2:$B$5880,2,FALSE)</f>
        <v>31.38</v>
      </c>
      <c r="E8" s="12">
        <f t="shared" ref="E8:E10" si="2">C8/D8</f>
        <v>0.23008285532186107</v>
      </c>
      <c r="F8" s="9">
        <v>2002</v>
      </c>
    </row>
    <row r="9" spans="1:19" x14ac:dyDescent="0.25">
      <c r="A9" s="11">
        <f t="shared" si="0"/>
        <v>37833</v>
      </c>
      <c r="B9" s="18">
        <v>37833</v>
      </c>
      <c r="C9" s="9">
        <v>6.44</v>
      </c>
      <c r="D9" s="9">
        <f>VLOOKUP(A9,доллар!$A$2:$B$5880,2,FALSE)</f>
        <v>30.259599999999999</v>
      </c>
      <c r="E9" s="12">
        <f t="shared" si="2"/>
        <v>0.21282502081983901</v>
      </c>
      <c r="F9" s="9" t="s">
        <v>233</v>
      </c>
    </row>
    <row r="10" spans="1:19" x14ac:dyDescent="0.25">
      <c r="A10" s="11">
        <f t="shared" si="0"/>
        <v>37894</v>
      </c>
      <c r="B10" s="18">
        <v>37894</v>
      </c>
      <c r="C10" s="9">
        <v>1.46</v>
      </c>
      <c r="D10" s="9">
        <f>VLOOKUP(A10,доллар!$A$2:$B$5880,2,FALSE)</f>
        <v>30.611899999999999</v>
      </c>
      <c r="E10" s="12">
        <f t="shared" si="2"/>
        <v>4.7693870684276378E-2</v>
      </c>
      <c r="F10" s="9" t="s">
        <v>232</v>
      </c>
    </row>
    <row r="11" spans="1:19" x14ac:dyDescent="0.25">
      <c r="A11" s="11">
        <f>B11</f>
        <v>38560</v>
      </c>
      <c r="B11" s="16">
        <v>38560</v>
      </c>
      <c r="C11" s="9">
        <v>13.91</v>
      </c>
      <c r="D11" s="9">
        <f>VLOOKUP(A11,доллар!$A$2:$B$5880,2,FALSE)</f>
        <v>28.688800000000001</v>
      </c>
      <c r="E11" s="12">
        <f>C11/D11</f>
        <v>0.4848582025041131</v>
      </c>
      <c r="F11" s="9">
        <v>2004</v>
      </c>
    </row>
    <row r="12" spans="1:19" x14ac:dyDescent="0.25">
      <c r="A12" s="11">
        <f t="shared" ref="A12:A20" si="3">B12</f>
        <v>38842</v>
      </c>
      <c r="B12" s="16">
        <v>38842</v>
      </c>
      <c r="C12" s="9">
        <v>7.9</v>
      </c>
      <c r="D12" s="9">
        <f>VLOOKUP(A12,доллар!$A$2:$B$5880,2,FALSE)</f>
        <v>27.208500000000001</v>
      </c>
      <c r="E12" s="12">
        <f t="shared" ref="E12:E17" si="4">C12/D12</f>
        <v>0.2903504419574765</v>
      </c>
      <c r="F12" s="9">
        <v>2005</v>
      </c>
    </row>
    <row r="13" spans="1:19" x14ac:dyDescent="0.25">
      <c r="A13" s="11">
        <f t="shared" si="3"/>
        <v>39220</v>
      </c>
      <c r="B13" s="11">
        <v>39220</v>
      </c>
      <c r="C13" s="10">
        <v>8.08</v>
      </c>
      <c r="D13" s="9">
        <f>VLOOKUP(A13,доллар!$A$2:$B$5880,2,FALSE)</f>
        <v>25.807400000000001</v>
      </c>
      <c r="E13" s="12">
        <f t="shared" si="4"/>
        <v>0.31308849399784555</v>
      </c>
      <c r="F13" s="9">
        <v>2006</v>
      </c>
    </row>
    <row r="14" spans="1:19" x14ac:dyDescent="0.25">
      <c r="A14" s="11">
        <f t="shared" si="3"/>
        <v>39583</v>
      </c>
      <c r="B14" s="11">
        <v>39583</v>
      </c>
      <c r="C14" s="10">
        <v>5.4</v>
      </c>
      <c r="D14" s="9">
        <f>VLOOKUP(A14,доллар!$A$2:$B$5880,2,FALSE)</f>
        <v>23.8521</v>
      </c>
      <c r="E14" s="12">
        <f t="shared" si="4"/>
        <v>0.22639516017457584</v>
      </c>
      <c r="F14" s="9">
        <v>2007</v>
      </c>
    </row>
    <row r="15" spans="1:19" x14ac:dyDescent="0.25">
      <c r="A15" s="11">
        <f t="shared" si="3"/>
        <v>39948</v>
      </c>
      <c r="B15" s="11">
        <v>39948</v>
      </c>
      <c r="C15" s="10">
        <v>5.4</v>
      </c>
      <c r="D15" s="9">
        <f>VLOOKUP(A15,доллар!$A$2:$B$5880,2,FALSE)</f>
        <v>32.167700000000004</v>
      </c>
      <c r="E15" s="12">
        <f t="shared" si="4"/>
        <v>0.16787025494517793</v>
      </c>
      <c r="F15" s="9">
        <v>2008</v>
      </c>
    </row>
    <row r="16" spans="1:19" x14ac:dyDescent="0.25">
      <c r="A16" s="11">
        <f t="shared" si="3"/>
        <v>40312</v>
      </c>
      <c r="B16" s="11">
        <v>40312</v>
      </c>
      <c r="C16" s="10">
        <v>3.57</v>
      </c>
      <c r="D16" s="9">
        <f>VLOOKUP(A16,доллар!$A$2:$B$5880,2,FALSE)</f>
        <v>29.8597</v>
      </c>
      <c r="E16" s="12">
        <f t="shared" si="4"/>
        <v>0.11955913823648597</v>
      </c>
      <c r="F16" s="9">
        <v>2009</v>
      </c>
    </row>
    <row r="17" spans="1:6" x14ac:dyDescent="0.25">
      <c r="A17" s="11">
        <f t="shared" si="3"/>
        <v>40658</v>
      </c>
      <c r="B17" s="11">
        <v>40658</v>
      </c>
      <c r="C17" s="10">
        <v>4.4400000000000004</v>
      </c>
      <c r="D17" s="9">
        <f>VLOOKUP(A17-2,доллар!$A$2:$B$5880,2,FALSE)</f>
        <v>27.939599999999999</v>
      </c>
      <c r="E17" s="12">
        <f t="shared" si="4"/>
        <v>0.15891422926598808</v>
      </c>
      <c r="F17" s="9">
        <v>2010</v>
      </c>
    </row>
    <row r="18" spans="1:6" x14ac:dyDescent="0.25">
      <c r="A18" s="11">
        <f t="shared" si="3"/>
        <v>41023</v>
      </c>
      <c r="B18" s="11">
        <v>41023</v>
      </c>
      <c r="C18" s="10">
        <v>7.3</v>
      </c>
      <c r="D18" s="9">
        <f>VLOOKUP(A18,доллар!$A$2:$B$5880,2,FALSE)</f>
        <v>29.488</v>
      </c>
      <c r="E18" s="12">
        <f t="shared" ref="E18:E28" si="5">C18/D18</f>
        <v>0.24755832881172002</v>
      </c>
      <c r="F18" s="9">
        <v>2011</v>
      </c>
    </row>
    <row r="19" spans="1:6" x14ac:dyDescent="0.25">
      <c r="A19" s="11">
        <f t="shared" si="3"/>
        <v>41387</v>
      </c>
      <c r="B19" s="11">
        <v>41387</v>
      </c>
      <c r="C19" s="10">
        <v>9.3000000000000007</v>
      </c>
      <c r="D19" s="9">
        <f>VLOOKUP(A19,доллар!$A$2:$B$5880,2,FALSE)</f>
        <v>31.566400000000002</v>
      </c>
      <c r="E19" s="12">
        <f t="shared" si="5"/>
        <v>0.29461706117897513</v>
      </c>
      <c r="F19" s="9">
        <v>2012</v>
      </c>
    </row>
    <row r="20" spans="1:6" x14ac:dyDescent="0.25">
      <c r="A20" s="11">
        <f t="shared" si="3"/>
        <v>41511</v>
      </c>
      <c r="B20" s="11">
        <v>41511</v>
      </c>
      <c r="C20" s="10">
        <v>4.09</v>
      </c>
      <c r="D20" s="9">
        <f>VLOOKUP(A20-2,доллар!$A$2:$B$5880,2,FALSE)</f>
        <v>33.190800000000003</v>
      </c>
      <c r="E20" s="12">
        <f t="shared" si="5"/>
        <v>0.12322691830266216</v>
      </c>
      <c r="F20" s="9" t="s">
        <v>229</v>
      </c>
    </row>
    <row r="21" spans="1:6" x14ac:dyDescent="0.25">
      <c r="A21" s="11">
        <f>B21-4</f>
        <v>41809</v>
      </c>
      <c r="B21" s="11">
        <v>41813</v>
      </c>
      <c r="C21" s="10">
        <v>5.29</v>
      </c>
      <c r="D21" s="9">
        <f>VLOOKUP(A21,доллар!$A$2:$B$5880,2,FALSE)</f>
        <v>34.8232</v>
      </c>
      <c r="E21" s="12">
        <f t="shared" si="5"/>
        <v>0.15191022077235866</v>
      </c>
      <c r="F21" s="9">
        <v>2013</v>
      </c>
    </row>
    <row r="22" spans="1:6" x14ac:dyDescent="0.25">
      <c r="A22" s="11">
        <f>B22-2</f>
        <v>41927</v>
      </c>
      <c r="B22" s="11">
        <v>41929</v>
      </c>
      <c r="C22" s="10">
        <v>4.62</v>
      </c>
      <c r="D22" s="9">
        <f>VLOOKUP(A22,доллар!$A$2:$B$5880,2,FALSE)</f>
        <v>40.5304</v>
      </c>
      <c r="E22" s="12">
        <f t="shared" si="5"/>
        <v>0.11398851232654995</v>
      </c>
      <c r="F22" s="9" t="s">
        <v>230</v>
      </c>
    </row>
    <row r="23" spans="1:6" x14ac:dyDescent="0.25">
      <c r="A23" s="11">
        <f>B23-4</f>
        <v>42173</v>
      </c>
      <c r="B23" s="11">
        <v>42177</v>
      </c>
      <c r="C23" s="10">
        <v>1.85</v>
      </c>
      <c r="D23" s="9">
        <f>VLOOKUP(A23,доллар!$A$2:$B$5880,2,FALSE)</f>
        <v>53.899900000000002</v>
      </c>
      <c r="E23" s="12">
        <f t="shared" si="5"/>
        <v>3.4322883715925262E-2</v>
      </c>
      <c r="F23" s="9">
        <v>2014</v>
      </c>
    </row>
    <row r="24" spans="1:6" x14ac:dyDescent="0.25">
      <c r="A24" s="11">
        <f>B24-2</f>
        <v>42291</v>
      </c>
      <c r="B24" s="11">
        <v>42293</v>
      </c>
      <c r="C24" s="10">
        <v>5.92</v>
      </c>
      <c r="D24" s="9">
        <f>VLOOKUP(A24,доллар!$A$2:$B$5880,2,FALSE)</f>
        <v>62.223700000000001</v>
      </c>
      <c r="E24" s="12">
        <f t="shared" si="5"/>
        <v>9.5140597553665246E-2</v>
      </c>
      <c r="F24" s="9" t="s">
        <v>231</v>
      </c>
    </row>
    <row r="25" spans="1:6" x14ac:dyDescent="0.25">
      <c r="A25" s="11">
        <f>B25-4</f>
        <v>42544</v>
      </c>
      <c r="B25" s="11">
        <v>42548</v>
      </c>
      <c r="C25" s="10">
        <v>0.55000000000000004</v>
      </c>
      <c r="D25" s="9">
        <f>VLOOKUP(A25,доллар!$A$2:$B$5880,2,FALSE)</f>
        <v>63.716200000000001</v>
      </c>
      <c r="E25" s="12">
        <f t="shared" si="5"/>
        <v>8.6320276475998266E-3</v>
      </c>
      <c r="F25" s="9">
        <v>2015</v>
      </c>
    </row>
    <row r="26" spans="1:6" x14ac:dyDescent="0.25">
      <c r="A26" s="11">
        <f>B26-4</f>
        <v>42908</v>
      </c>
      <c r="B26" s="11">
        <v>42912</v>
      </c>
      <c r="C26" s="10">
        <v>10.68</v>
      </c>
      <c r="D26" s="9">
        <f>VLOOKUP(A26,доллар!$A$2:$B$5880,2,FALSE)</f>
        <v>60</v>
      </c>
      <c r="E26" s="12">
        <f t="shared" si="5"/>
        <v>0.17799999999999999</v>
      </c>
      <c r="F26" s="9">
        <v>2016</v>
      </c>
    </row>
    <row r="27" spans="1:6" x14ac:dyDescent="0.25">
      <c r="A27" s="11">
        <f>B27-2</f>
        <v>43096</v>
      </c>
      <c r="B27" s="11">
        <v>43098</v>
      </c>
      <c r="C27" s="10">
        <v>10</v>
      </c>
      <c r="D27" s="9">
        <f>VLOOKUP(A27,доллар!$A$2:$B$5880,2,FALSE)</f>
        <v>57.734299999999998</v>
      </c>
      <c r="E27" s="12">
        <f t="shared" si="5"/>
        <v>0.17320726154123287</v>
      </c>
      <c r="F27" s="9" t="s">
        <v>216</v>
      </c>
    </row>
    <row r="28" spans="1:6" x14ac:dyDescent="0.25">
      <c r="A28" s="11">
        <f>B28-6</f>
        <v>43273</v>
      </c>
      <c r="B28" s="11">
        <v>43279</v>
      </c>
      <c r="C28" s="10">
        <v>5</v>
      </c>
      <c r="D28" s="9">
        <f>VLOOKUP(A28,доллар!$A$2:$B$5880,2,FALSE)</f>
        <v>63.787300000000002</v>
      </c>
      <c r="E28" s="12">
        <f t="shared" si="5"/>
        <v>7.8385509341201143E-2</v>
      </c>
      <c r="F28" s="9">
        <v>2017</v>
      </c>
    </row>
    <row r="29" spans="1:6" x14ac:dyDescent="0.25">
      <c r="A29" s="11">
        <f>B29-2</f>
        <v>43460</v>
      </c>
      <c r="B29" s="11">
        <v>43462</v>
      </c>
      <c r="C29" s="10">
        <v>22.05</v>
      </c>
      <c r="D29" s="9">
        <f>VLOOKUP(A29,доллар!$A$2:$B$5880,2,FALSE)</f>
        <v>68.744799999999998</v>
      </c>
      <c r="E29" s="12">
        <f t="shared" ref="E29" si="6">C29/D29</f>
        <v>0.32075153320687533</v>
      </c>
      <c r="F29" s="9" t="s">
        <v>257</v>
      </c>
    </row>
    <row r="36" spans="1:1" x14ac:dyDescent="0.25">
      <c r="A36" t="s">
        <v>220</v>
      </c>
    </row>
  </sheetData>
  <pageMargins left="0.7" right="0.7" top="0.75" bottom="0.75" header="0.3" footer="0.3"/>
  <ignoredErrors>
    <ignoredError sqref="A22:A24 D17:D20 A28" formula="1"/>
  </ignoredErrors>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I15" sqref="I1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f>C6</f>
        <v>23</v>
      </c>
      <c r="D2" s="6">
        <f>C7+C8</f>
        <v>63.8</v>
      </c>
      <c r="E2" s="6">
        <f>C9</f>
        <v>41.4</v>
      </c>
      <c r="F2" s="6">
        <f>C10+C11</f>
        <v>71</v>
      </c>
      <c r="G2" s="6">
        <f>C12+C13</f>
        <v>109.5</v>
      </c>
      <c r="H2" s="6">
        <f>C14+C15</f>
        <v>228</v>
      </c>
      <c r="I2" s="6">
        <f>C16</f>
        <v>112</v>
      </c>
      <c r="J2" s="6">
        <v>0</v>
      </c>
      <c r="K2" s="6">
        <f>C17</f>
        <v>210</v>
      </c>
      <c r="L2" s="6">
        <f>C18</f>
        <v>180</v>
      </c>
      <c r="M2" s="6">
        <f>C19</f>
        <v>196</v>
      </c>
      <c r="N2" s="6">
        <f>C20+C21</f>
        <v>621.53</v>
      </c>
      <c r="O2" s="6">
        <f>C22+C23</f>
        <v>1010.82</v>
      </c>
      <c r="P2" s="6">
        <f>C24+C25+C26</f>
        <v>1297.06</v>
      </c>
      <c r="Q2" s="6">
        <f>C27+C28</f>
        <v>674.39</v>
      </c>
      <c r="R2" s="6">
        <f>C29+C30</f>
        <v>670.3</v>
      </c>
      <c r="S2" s="6">
        <f>C31+C32</f>
        <v>1384</v>
      </c>
    </row>
    <row r="3" spans="1:19" x14ac:dyDescent="0.25">
      <c r="A3" s="6" t="s">
        <v>206</v>
      </c>
      <c r="B3" s="6" t="s">
        <v>206</v>
      </c>
      <c r="C3" s="13">
        <f>E6</f>
        <v>0.7360753741183097</v>
      </c>
      <c r="D3" s="13">
        <f>E7+E8</f>
        <v>2.1123200867611835</v>
      </c>
      <c r="E3" s="13">
        <f>E9</f>
        <v>1.4168183871541797</v>
      </c>
      <c r="F3" s="13">
        <f>E10+E11</f>
        <v>2.4989709115746348</v>
      </c>
      <c r="G3" s="13">
        <f>E12+E13</f>
        <v>4.0777866398807703</v>
      </c>
      <c r="H3" s="13">
        <f>E15+E14</f>
        <v>9.0590903188502949</v>
      </c>
      <c r="I3" s="13">
        <f>E16</f>
        <v>4.7456219518912572</v>
      </c>
      <c r="J3" s="6">
        <v>0</v>
      </c>
      <c r="K3" s="13">
        <f>E17</f>
        <v>6.8287575238274858</v>
      </c>
      <c r="L3" s="13">
        <f>E18</f>
        <v>6.4632653134504148</v>
      </c>
      <c r="M3" s="13">
        <f>E19</f>
        <v>6.2459568582837006</v>
      </c>
      <c r="N3" s="13">
        <f>E21+E20</f>
        <v>19.732996352407024</v>
      </c>
      <c r="O3" s="13">
        <f>E22+E23</f>
        <v>18.476384702826302</v>
      </c>
      <c r="P3" s="13">
        <f>E24+E25+E26</f>
        <v>22.64855621985388</v>
      </c>
      <c r="Q3" s="13">
        <f>E27+E28</f>
        <v>10.794690118046482</v>
      </c>
      <c r="R3" s="13">
        <f>E29+E30</f>
        <v>11.542809931096345</v>
      </c>
      <c r="S3" s="13">
        <f>E31+E32</f>
        <v>21.574683790018064</v>
      </c>
    </row>
    <row r="5" spans="1:19" ht="60" x14ac:dyDescent="0.25">
      <c r="A5" s="9" t="s">
        <v>184</v>
      </c>
      <c r="B5" s="9" t="s">
        <v>185</v>
      </c>
      <c r="C5" s="9" t="s">
        <v>186</v>
      </c>
      <c r="D5" s="9" t="s">
        <v>187</v>
      </c>
      <c r="E5" s="9" t="s">
        <v>188</v>
      </c>
      <c r="F5" s="9" t="s">
        <v>189</v>
      </c>
    </row>
    <row r="6" spans="1:19" x14ac:dyDescent="0.25">
      <c r="A6" s="11">
        <f>B6</f>
        <v>37392</v>
      </c>
      <c r="B6" s="16">
        <v>37392</v>
      </c>
      <c r="C6" s="9">
        <v>23</v>
      </c>
      <c r="D6" s="9">
        <f>VLOOKUP(A6,доллар!$A$2:$B$5880,2,FALSE)</f>
        <v>31.2468</v>
      </c>
      <c r="E6" s="12">
        <f>C6/D6</f>
        <v>0.7360753741183097</v>
      </c>
      <c r="F6" s="9">
        <v>2001</v>
      </c>
    </row>
    <row r="7" spans="1:19" x14ac:dyDescent="0.25">
      <c r="A7" s="11">
        <f t="shared" ref="A7:A20" si="0">B7</f>
        <v>37755</v>
      </c>
      <c r="B7" s="16">
        <v>37755</v>
      </c>
      <c r="C7" s="9">
        <v>21.7</v>
      </c>
      <c r="D7" s="9">
        <f>VLOOKUP(A7,доллар!$A$2:$B$5880,2,FALSE)</f>
        <v>30.9801</v>
      </c>
      <c r="E7" s="12">
        <f>C7/D7</f>
        <v>0.70044964348081507</v>
      </c>
      <c r="F7" s="9">
        <v>2002</v>
      </c>
    </row>
    <row r="8" spans="1:19" x14ac:dyDescent="0.25">
      <c r="A8" s="11">
        <f t="shared" si="0"/>
        <v>37940</v>
      </c>
      <c r="B8" s="16">
        <v>37940</v>
      </c>
      <c r="C8" s="9">
        <v>42.1</v>
      </c>
      <c r="D8" s="9">
        <f>VLOOKUP(A8,доллар!$A$2:$B$5880,2,FALSE)</f>
        <v>29.8186</v>
      </c>
      <c r="E8" s="12">
        <f t="shared" ref="E8:E13" si="1">C8/D8</f>
        <v>1.4118704432803686</v>
      </c>
      <c r="F8" s="9" t="s">
        <v>232</v>
      </c>
    </row>
    <row r="9" spans="1:19" x14ac:dyDescent="0.25">
      <c r="A9" s="11">
        <f t="shared" si="0"/>
        <v>38268</v>
      </c>
      <c r="B9" s="11">
        <v>38268</v>
      </c>
      <c r="C9" s="10">
        <v>41.4</v>
      </c>
      <c r="D9" s="9">
        <f>VLOOKUP(A9,доллар!$A$2:$B$5880,2,FALSE)</f>
        <v>29.220400000000001</v>
      </c>
      <c r="E9" s="12">
        <f t="shared" si="1"/>
        <v>1.4168183871541797</v>
      </c>
      <c r="F9" s="9" t="s">
        <v>236</v>
      </c>
    </row>
    <row r="10" spans="1:19" x14ac:dyDescent="0.25">
      <c r="A10" s="11">
        <f t="shared" si="0"/>
        <v>38484</v>
      </c>
      <c r="B10" s="11">
        <v>38484</v>
      </c>
      <c r="C10" s="10">
        <v>28</v>
      </c>
      <c r="D10" s="9">
        <f>VLOOKUP(A10,доллар!$A$2:$B$5880,2,FALSE)</f>
        <v>27.815999999999999</v>
      </c>
      <c r="E10" s="12">
        <f t="shared" si="1"/>
        <v>1.006614897900489</v>
      </c>
      <c r="F10" s="9">
        <v>2004</v>
      </c>
    </row>
    <row r="11" spans="1:19" x14ac:dyDescent="0.25">
      <c r="A11" s="11">
        <f t="shared" si="0"/>
        <v>38667</v>
      </c>
      <c r="B11" s="11">
        <v>38667</v>
      </c>
      <c r="C11" s="10">
        <v>43</v>
      </c>
      <c r="D11" s="9">
        <f>VLOOKUP(A11,доллар!$A$2:$B$5880,2,FALSE)</f>
        <v>28.813500000000001</v>
      </c>
      <c r="E11" s="12">
        <f t="shared" si="1"/>
        <v>1.4923560136741458</v>
      </c>
      <c r="F11" s="9" t="s">
        <v>199</v>
      </c>
    </row>
    <row r="12" spans="1:19" x14ac:dyDescent="0.25">
      <c r="A12" s="11">
        <f t="shared" si="0"/>
        <v>38852</v>
      </c>
      <c r="B12" s="11">
        <v>38852</v>
      </c>
      <c r="C12" s="10">
        <v>53.5</v>
      </c>
      <c r="D12" s="9">
        <f>VLOOKUP(A12-2,доллар!$A$2:$B$5880,2,FALSE)</f>
        <v>26.943100000000001</v>
      </c>
      <c r="E12" s="12">
        <f t="shared" si="1"/>
        <v>1.9856660889058793</v>
      </c>
      <c r="F12" s="9">
        <v>2005</v>
      </c>
    </row>
    <row r="13" spans="1:19" x14ac:dyDescent="0.25">
      <c r="A13" s="11">
        <f t="shared" si="0"/>
        <v>38995</v>
      </c>
      <c r="B13" s="11">
        <v>38995</v>
      </c>
      <c r="C13" s="10">
        <v>56</v>
      </c>
      <c r="D13" s="9">
        <f>VLOOKUP(A13,доллар!$A$2:$B$5880,2,FALSE)</f>
        <v>26.767099999999999</v>
      </c>
      <c r="E13" s="12">
        <f t="shared" si="1"/>
        <v>2.092120550974891</v>
      </c>
      <c r="F13" s="9" t="s">
        <v>218</v>
      </c>
    </row>
    <row r="14" spans="1:19" x14ac:dyDescent="0.25">
      <c r="A14" s="11">
        <f t="shared" si="0"/>
        <v>39217</v>
      </c>
      <c r="B14" s="11">
        <v>39217</v>
      </c>
      <c r="C14" s="10">
        <v>120</v>
      </c>
      <c r="D14" s="9">
        <f>VLOOKUP(A14,доллар!$A$2:$B$5880,2,FALSE)</f>
        <v>25.806699999999999</v>
      </c>
      <c r="E14" s="12">
        <f t="shared" ref="E14:E18" si="2">C14/D14</f>
        <v>4.6499552441807745</v>
      </c>
      <c r="F14" s="9">
        <v>2006</v>
      </c>
    </row>
    <row r="15" spans="1:19" x14ac:dyDescent="0.25">
      <c r="A15" s="11">
        <f t="shared" si="0"/>
        <v>39399</v>
      </c>
      <c r="B15" s="11">
        <v>39399</v>
      </c>
      <c r="C15" s="10">
        <v>108</v>
      </c>
      <c r="D15" s="9">
        <f>VLOOKUP(A15,доллар!$A$2:$B$5880,2,FALSE)</f>
        <v>24.494599999999998</v>
      </c>
      <c r="E15" s="12">
        <f t="shared" si="2"/>
        <v>4.4091350746695195</v>
      </c>
      <c r="F15" s="9" t="s">
        <v>202</v>
      </c>
    </row>
    <row r="16" spans="1:19" x14ac:dyDescent="0.25">
      <c r="A16" s="11">
        <f t="shared" si="0"/>
        <v>39594</v>
      </c>
      <c r="B16" s="11">
        <v>39594</v>
      </c>
      <c r="C16" s="10">
        <v>112</v>
      </c>
      <c r="D16" s="9">
        <f>VLOOKUP(A16-2,доллар!$A$2:$B$5880,2,FALSE)</f>
        <v>23.6007</v>
      </c>
      <c r="E16" s="12">
        <f t="shared" si="2"/>
        <v>4.7456219518912572</v>
      </c>
      <c r="F16" s="9">
        <v>2007</v>
      </c>
    </row>
    <row r="17" spans="1:6" x14ac:dyDescent="0.25">
      <c r="A17" s="11">
        <f t="shared" si="0"/>
        <v>40319</v>
      </c>
      <c r="B17" s="11">
        <v>40319</v>
      </c>
      <c r="C17" s="10">
        <v>210</v>
      </c>
      <c r="D17" s="9">
        <f>VLOOKUP(A17,доллар!$A$2:$B$5880,2,FALSE)</f>
        <v>30.752300000000002</v>
      </c>
      <c r="E17" s="12">
        <f t="shared" si="2"/>
        <v>6.8287575238274858</v>
      </c>
      <c r="F17" s="9">
        <v>2009</v>
      </c>
    </row>
    <row r="18" spans="1:6" x14ac:dyDescent="0.25">
      <c r="A18" s="11">
        <f t="shared" si="0"/>
        <v>40679</v>
      </c>
      <c r="B18" s="11">
        <v>40679</v>
      </c>
      <c r="C18" s="10">
        <v>180</v>
      </c>
      <c r="D18" s="9">
        <f>VLOOKUP(A18-2,доллар!$A$2:$B$5880,2,FALSE)</f>
        <v>27.849699999999999</v>
      </c>
      <c r="E18" s="12">
        <f t="shared" si="2"/>
        <v>6.4632653134504148</v>
      </c>
      <c r="F18" s="9">
        <v>2010</v>
      </c>
    </row>
    <row r="19" spans="1:6" x14ac:dyDescent="0.25">
      <c r="A19" s="11">
        <f t="shared" si="0"/>
        <v>41053</v>
      </c>
      <c r="B19" s="11">
        <v>41053</v>
      </c>
      <c r="C19" s="10">
        <v>196</v>
      </c>
      <c r="D19" s="9">
        <f>VLOOKUP(A19,доллар!$A$2:$B$5880,2,FALSE)</f>
        <v>31.380299999999998</v>
      </c>
      <c r="E19" s="12">
        <f t="shared" ref="E19:E24" si="3">C19/D19</f>
        <v>6.2459568582837006</v>
      </c>
      <c r="F19" s="9">
        <v>2011</v>
      </c>
    </row>
    <row r="20" spans="1:6" x14ac:dyDescent="0.25">
      <c r="A20" s="11">
        <f t="shared" si="0"/>
        <v>41394</v>
      </c>
      <c r="B20" s="11">
        <v>41394</v>
      </c>
      <c r="C20" s="10">
        <v>400.83</v>
      </c>
      <c r="D20" s="9">
        <f>VLOOKUP(A20,доллар!$A$2:$B$5880,2,FALSE)</f>
        <v>31.2559</v>
      </c>
      <c r="E20" s="12">
        <f t="shared" si="3"/>
        <v>12.824138802594069</v>
      </c>
      <c r="F20" s="9">
        <v>2012</v>
      </c>
    </row>
    <row r="21" spans="1:6" x14ac:dyDescent="0.25">
      <c r="A21" s="11">
        <f>B21-2</f>
        <v>41577</v>
      </c>
      <c r="B21" s="11">
        <v>41579</v>
      </c>
      <c r="C21" s="10">
        <v>220.7</v>
      </c>
      <c r="D21" s="9">
        <f>VLOOKUP(A21,доллар!$A$2:$B$5880,2,FALSE)</f>
        <v>31.944500000000001</v>
      </c>
      <c r="E21" s="12">
        <f t="shared" si="3"/>
        <v>6.9088575498129563</v>
      </c>
      <c r="F21" s="9" t="s">
        <v>212</v>
      </c>
    </row>
    <row r="22" spans="1:6" x14ac:dyDescent="0.25">
      <c r="A22" s="11">
        <f>B22-4</f>
        <v>41803</v>
      </c>
      <c r="B22" s="11">
        <v>41807</v>
      </c>
      <c r="C22" s="10">
        <v>248.48</v>
      </c>
      <c r="D22" s="9">
        <f>VLOOKUP(A22-2,доллар!$A$2:$B$5880,2,FALSE)</f>
        <v>34.368099999999998</v>
      </c>
      <c r="E22" s="12">
        <f t="shared" si="3"/>
        <v>7.2299603411302922</v>
      </c>
      <c r="F22" s="9">
        <v>2013</v>
      </c>
    </row>
    <row r="23" spans="1:6" x14ac:dyDescent="0.25">
      <c r="A23" s="11">
        <f>B23-4</f>
        <v>41991</v>
      </c>
      <c r="B23" s="11">
        <v>41995</v>
      </c>
      <c r="C23" s="10">
        <v>762.34</v>
      </c>
      <c r="D23" s="9">
        <f>VLOOKUP(A23,доллар!$A$2:$B$5880,2,FALSE)</f>
        <v>67.7851</v>
      </c>
      <c r="E23" s="12">
        <f t="shared" si="3"/>
        <v>11.246424361696008</v>
      </c>
      <c r="F23" s="9" t="s">
        <v>213</v>
      </c>
    </row>
    <row r="24" spans="1:6" x14ac:dyDescent="0.25">
      <c r="A24" s="11">
        <f>B24-4</f>
        <v>42145</v>
      </c>
      <c r="B24" s="11">
        <v>42149</v>
      </c>
      <c r="C24" s="10">
        <v>670.04</v>
      </c>
      <c r="D24" s="9">
        <f>VLOOKUP(A24,доллар!$A$2:$B$5880,2,FALSE)</f>
        <v>49.791899999999998</v>
      </c>
      <c r="E24" s="12">
        <f t="shared" si="3"/>
        <v>13.456807231698328</v>
      </c>
      <c r="F24" s="9">
        <v>2014</v>
      </c>
    </row>
    <row r="25" spans="1:6" x14ac:dyDescent="0.25">
      <c r="A25" s="11">
        <f>B25-2</f>
        <v>42270</v>
      </c>
      <c r="B25" s="11">
        <v>42272</v>
      </c>
      <c r="C25" s="10">
        <v>305.07</v>
      </c>
      <c r="D25" s="9">
        <f>VLOOKUP(A25,доллар!$A$2:$B$5880,2,FALSE)</f>
        <v>66.174700000000001</v>
      </c>
      <c r="E25" s="12">
        <f t="shared" ref="E25" si="4">C25/D25</f>
        <v>4.6100700116509783</v>
      </c>
      <c r="F25" s="9" t="s">
        <v>231</v>
      </c>
    </row>
    <row r="26" spans="1:6" x14ac:dyDescent="0.25">
      <c r="A26" s="11">
        <f>B26-2</f>
        <v>42366</v>
      </c>
      <c r="B26" s="11">
        <v>42368</v>
      </c>
      <c r="C26" s="10">
        <v>321.95</v>
      </c>
      <c r="D26" s="9">
        <f>VLOOKUP(A26-2,доллар!$A$2:$B$5880,2,FALSE)</f>
        <v>70.269000000000005</v>
      </c>
      <c r="E26" s="12">
        <f t="shared" ref="E26:E30" si="5">C26/D26</f>
        <v>4.5816789765045751</v>
      </c>
      <c r="F26" s="9" t="s">
        <v>214</v>
      </c>
    </row>
    <row r="27" spans="1:6" x14ac:dyDescent="0.25">
      <c r="A27" s="11">
        <f>B27-4</f>
        <v>42538</v>
      </c>
      <c r="B27" s="11">
        <v>42542</v>
      </c>
      <c r="C27" s="10">
        <v>230.14</v>
      </c>
      <c r="D27" s="9">
        <f>VLOOKUP(A27,доллар!$A$2:$B$5880,2,FALSE)</f>
        <v>65.861800000000002</v>
      </c>
      <c r="E27" s="12">
        <f t="shared" si="5"/>
        <v>3.494286521170086</v>
      </c>
      <c r="F27" s="9">
        <v>2015</v>
      </c>
    </row>
    <row r="28" spans="1:6" x14ac:dyDescent="0.25">
      <c r="A28" s="11">
        <f>B28-2</f>
        <v>42730</v>
      </c>
      <c r="B28" s="11">
        <v>42732</v>
      </c>
      <c r="C28" s="10">
        <v>444.25</v>
      </c>
      <c r="D28" s="9">
        <f>VLOOKUP(A28-2,доллар!$A$2:$B$5880,2,FALSE)</f>
        <v>60.852800000000002</v>
      </c>
      <c r="E28" s="12">
        <f t="shared" si="5"/>
        <v>7.3004035968763965</v>
      </c>
      <c r="F28" s="9" t="s">
        <v>215</v>
      </c>
    </row>
    <row r="29" spans="1:6" x14ac:dyDescent="0.25">
      <c r="A29" s="11">
        <f>B29-2</f>
        <v>42907</v>
      </c>
      <c r="B29" s="11">
        <v>42909</v>
      </c>
      <c r="C29" s="10">
        <v>446.1</v>
      </c>
      <c r="D29" s="9">
        <f>VLOOKUP(A29,доллар!$A$2:$B$5880,2,FALSE)</f>
        <v>58.578600000000002</v>
      </c>
      <c r="E29" s="12">
        <f t="shared" si="5"/>
        <v>7.6154090401614241</v>
      </c>
      <c r="F29" s="9">
        <v>2016</v>
      </c>
    </row>
    <row r="30" spans="1:6" x14ac:dyDescent="0.25">
      <c r="A30" s="11">
        <f>B30-2</f>
        <v>43025</v>
      </c>
      <c r="B30" s="11">
        <v>43027</v>
      </c>
      <c r="C30" s="10">
        <v>224.2</v>
      </c>
      <c r="D30" s="9">
        <f>VLOOKUP(A30,доллар!$A$2:$B$5880,2,FALSE)</f>
        <v>57.086100000000002</v>
      </c>
      <c r="E30" s="12">
        <f t="shared" si="5"/>
        <v>3.927400890934921</v>
      </c>
      <c r="F30" s="9" t="s">
        <v>237</v>
      </c>
    </row>
    <row r="31" spans="1:6" x14ac:dyDescent="0.25">
      <c r="A31" s="11">
        <f>B31-4</f>
        <v>43294</v>
      </c>
      <c r="B31" s="11">
        <v>43298</v>
      </c>
      <c r="C31" s="10">
        <v>607.98</v>
      </c>
      <c r="D31" s="9">
        <f>VLOOKUP(A31,доллар!$A$2:$B$5880,2,FALSE)</f>
        <v>62.206200000000003</v>
      </c>
      <c r="E31" s="12">
        <f t="shared" ref="E31:E32" si="6">C31/D31</f>
        <v>9.7736238509987743</v>
      </c>
      <c r="F31" s="9">
        <v>2017</v>
      </c>
    </row>
    <row r="32" spans="1:6" x14ac:dyDescent="0.25">
      <c r="A32" s="11">
        <f>B32-4</f>
        <v>43370</v>
      </c>
      <c r="B32" s="11">
        <v>43374</v>
      </c>
      <c r="C32" s="10">
        <v>776.02</v>
      </c>
      <c r="D32" s="9">
        <f>VLOOKUP(A32,доллар!$A$2:$B$5880,2,FALSE)</f>
        <v>65.758499999999998</v>
      </c>
      <c r="E32" s="12">
        <f t="shared" si="6"/>
        <v>11.801059939019291</v>
      </c>
      <c r="F32" s="9" t="s">
        <v>207</v>
      </c>
    </row>
    <row r="34" spans="1:1" x14ac:dyDescent="0.25">
      <c r="A34" t="s">
        <v>238</v>
      </c>
    </row>
    <row r="36" spans="1:1" x14ac:dyDescent="0.25">
      <c r="A36" t="s">
        <v>220</v>
      </c>
    </row>
  </sheetData>
  <pageMargins left="0.7" right="0.7" top="0.75" bottom="0.75" header="0.3" footer="0.3"/>
  <ignoredErrors>
    <ignoredError sqref="D12:E24 D27:E27 E26 D29:E30 E28" formula="1"/>
  </ignoredErrors>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E14" sqref="E14"/>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v>0</v>
      </c>
      <c r="C2" s="6">
        <v>0</v>
      </c>
      <c r="D2" s="6">
        <v>0</v>
      </c>
      <c r="E2" s="6">
        <v>0</v>
      </c>
      <c r="F2" s="6">
        <v>0</v>
      </c>
      <c r="G2" s="6">
        <v>0</v>
      </c>
      <c r="H2" s="6">
        <v>0</v>
      </c>
      <c r="I2" s="6">
        <v>0</v>
      </c>
      <c r="J2" s="6">
        <v>0</v>
      </c>
      <c r="K2" s="6">
        <v>0</v>
      </c>
      <c r="L2" s="6">
        <f>C6</f>
        <v>15</v>
      </c>
      <c r="M2" s="6">
        <f>C7</f>
        <v>20</v>
      </c>
      <c r="N2" s="6">
        <f>C8</f>
        <v>20</v>
      </c>
      <c r="O2" s="6">
        <f>C9</f>
        <v>40</v>
      </c>
      <c r="P2" s="6">
        <f>C10</f>
        <v>78</v>
      </c>
      <c r="Q2" s="6">
        <f>C11</f>
        <v>78</v>
      </c>
      <c r="R2" s="6">
        <f>C12</f>
        <v>78</v>
      </c>
      <c r="S2" s="6">
        <f>C13</f>
        <v>78</v>
      </c>
    </row>
    <row r="3" spans="1:19" x14ac:dyDescent="0.25">
      <c r="A3" s="6">
        <v>0</v>
      </c>
      <c r="B3" s="6">
        <v>0</v>
      </c>
      <c r="C3" s="6">
        <v>0</v>
      </c>
      <c r="D3" s="6">
        <v>0</v>
      </c>
      <c r="E3" s="6">
        <v>0</v>
      </c>
      <c r="F3" s="6">
        <v>0</v>
      </c>
      <c r="G3" s="6">
        <v>0</v>
      </c>
      <c r="H3" s="6">
        <v>0</v>
      </c>
      <c r="I3" s="6">
        <v>0</v>
      </c>
      <c r="J3" s="6">
        <v>0</v>
      </c>
      <c r="K3" s="6">
        <v>0</v>
      </c>
      <c r="L3" s="13">
        <f>E6</f>
        <v>0.52396804493549953</v>
      </c>
      <c r="M3" s="13">
        <f>E7</f>
        <v>0.66203682248806672</v>
      </c>
      <c r="N3" s="13">
        <f>E8</f>
        <v>0.66414512899358769</v>
      </c>
      <c r="O3" s="13">
        <f>E9</f>
        <v>1.1851570925726205</v>
      </c>
      <c r="P3" s="13">
        <f>E10</f>
        <v>1.5007243881181109</v>
      </c>
      <c r="Q3" s="13">
        <f>E11</f>
        <v>1.1860195662817679</v>
      </c>
      <c r="R3" s="13">
        <f>E12</f>
        <v>1.3578512526177806</v>
      </c>
      <c r="S3" s="13">
        <f>E13</f>
        <v>1.232998842878009</v>
      </c>
    </row>
    <row r="5" spans="1:19" ht="60" x14ac:dyDescent="0.25">
      <c r="A5" s="9" t="s">
        <v>184</v>
      </c>
      <c r="B5" s="9" t="s">
        <v>185</v>
      </c>
      <c r="C5" s="9" t="s">
        <v>186</v>
      </c>
      <c r="D5" s="9" t="s">
        <v>187</v>
      </c>
      <c r="E5" s="9" t="s">
        <v>188</v>
      </c>
      <c r="F5" s="9" t="s">
        <v>189</v>
      </c>
    </row>
    <row r="6" spans="1:19" x14ac:dyDescent="0.25">
      <c r="A6" s="11">
        <f>B6</f>
        <v>40605</v>
      </c>
      <c r="B6" s="16">
        <v>40605</v>
      </c>
      <c r="C6" s="9">
        <v>15</v>
      </c>
      <c r="D6" s="9">
        <f>VLOOKUP(A6,доллар!$A$2:$B$5880,2,FALSE)</f>
        <v>28.627700000000001</v>
      </c>
      <c r="E6" s="12">
        <f>C6/D6</f>
        <v>0.52396804493549953</v>
      </c>
      <c r="F6" s="9">
        <v>2010</v>
      </c>
    </row>
    <row r="7" spans="1:19" x14ac:dyDescent="0.25">
      <c r="A7" s="11">
        <f t="shared" ref="A7:A8" si="0">B7</f>
        <v>40956</v>
      </c>
      <c r="B7" s="16">
        <v>40956</v>
      </c>
      <c r="C7" s="9">
        <v>20</v>
      </c>
      <c r="D7" s="9">
        <f>VLOOKUP(A7,доллар!$A$2:$B$5880,2,FALSE)</f>
        <v>30.209800000000001</v>
      </c>
      <c r="E7" s="12">
        <f t="shared" ref="E7:E12" si="1">C7/D7</f>
        <v>0.66203682248806672</v>
      </c>
      <c r="F7" s="9">
        <v>2011</v>
      </c>
    </row>
    <row r="8" spans="1:19" x14ac:dyDescent="0.25">
      <c r="A8" s="11">
        <f t="shared" si="0"/>
        <v>41323</v>
      </c>
      <c r="B8" s="11">
        <v>41323</v>
      </c>
      <c r="C8" s="10">
        <v>20</v>
      </c>
      <c r="D8" s="9">
        <f>VLOOKUP(A8-2,доллар!$A$2:$B$5880,2,FALSE)</f>
        <v>30.113900000000001</v>
      </c>
      <c r="E8" s="12">
        <f t="shared" si="1"/>
        <v>0.66414512899358769</v>
      </c>
      <c r="F8" s="9">
        <v>2012</v>
      </c>
    </row>
    <row r="9" spans="1:19" x14ac:dyDescent="0.25">
      <c r="A9" s="11">
        <f>B9-4</f>
        <v>41817</v>
      </c>
      <c r="B9" s="11">
        <v>41821</v>
      </c>
      <c r="C9" s="10">
        <v>40</v>
      </c>
      <c r="D9" s="9">
        <f>VLOOKUP(A9,доллар!$A$2:$B$5880,2,FALSE)</f>
        <v>33.750799999999998</v>
      </c>
      <c r="E9" s="12">
        <f t="shared" si="1"/>
        <v>1.1851570925726205</v>
      </c>
      <c r="F9" s="9">
        <v>2013</v>
      </c>
    </row>
    <row r="10" spans="1:19" x14ac:dyDescent="0.25">
      <c r="A10" s="11">
        <f>B10-3</f>
        <v>42109</v>
      </c>
      <c r="B10" s="11">
        <v>42112</v>
      </c>
      <c r="C10" s="10">
        <v>78</v>
      </c>
      <c r="D10" s="9">
        <f>VLOOKUP(A10,доллар!$A$2:$B$5880,2,FALSE)</f>
        <v>51.974899999999998</v>
      </c>
      <c r="E10" s="12">
        <f t="shared" si="1"/>
        <v>1.5007243881181109</v>
      </c>
      <c r="F10" s="9">
        <v>2014</v>
      </c>
    </row>
    <row r="11" spans="1:19" x14ac:dyDescent="0.25">
      <c r="A11" s="11">
        <f>B11-4</f>
        <v>42474</v>
      </c>
      <c r="B11" s="11">
        <v>42478</v>
      </c>
      <c r="C11" s="10">
        <v>78</v>
      </c>
      <c r="D11" s="9">
        <f>VLOOKUP(A11,доллар!$A$2:$B$5880,2,FALSE)</f>
        <v>65.766199999999998</v>
      </c>
      <c r="E11" s="12">
        <f t="shared" si="1"/>
        <v>1.1860195662817679</v>
      </c>
      <c r="F11" s="9">
        <v>2015</v>
      </c>
    </row>
    <row r="12" spans="1:19" x14ac:dyDescent="0.25">
      <c r="A12" s="11">
        <f>B12-4</f>
        <v>42902</v>
      </c>
      <c r="B12" s="11">
        <v>42906</v>
      </c>
      <c r="C12" s="10">
        <v>78</v>
      </c>
      <c r="D12" s="9">
        <f>VLOOKUP(A12,доллар!$A$2:$B$5880,2,FALSE)</f>
        <v>57.4437</v>
      </c>
      <c r="E12" s="12">
        <f t="shared" si="1"/>
        <v>1.3578512526177806</v>
      </c>
      <c r="F12" s="9">
        <v>2016</v>
      </c>
    </row>
    <row r="13" spans="1:19" x14ac:dyDescent="0.25">
      <c r="A13" s="11">
        <f>B13-4</f>
        <v>43287</v>
      </c>
      <c r="B13" s="11">
        <v>43291</v>
      </c>
      <c r="C13" s="10">
        <v>78</v>
      </c>
      <c r="D13" s="9">
        <f>VLOOKUP(A13,доллар!$A$2:$B$5880,2,FALSE)</f>
        <v>63.260399999999997</v>
      </c>
      <c r="E13" s="12">
        <f t="shared" ref="E13" si="2">C13/D13</f>
        <v>1.232998842878009</v>
      </c>
      <c r="F13" s="9">
        <v>2017</v>
      </c>
    </row>
    <row r="30" spans="1:1" x14ac:dyDescent="0.25">
      <c r="A30" t="s">
        <v>220</v>
      </c>
    </row>
  </sheetData>
  <pageMargins left="0.7" right="0.7" top="0.75" bottom="0.75" header="0.3" footer="0.3"/>
  <ignoredErrors>
    <ignoredError sqref="D8 A10" formula="1"/>
  </ignoredErrors>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N6" sqref="N6"/>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v>0</v>
      </c>
      <c r="C2" s="6">
        <v>0</v>
      </c>
      <c r="D2" s="6">
        <v>0</v>
      </c>
      <c r="E2" s="6">
        <v>0</v>
      </c>
      <c r="F2" s="6">
        <v>0</v>
      </c>
      <c r="G2" s="6">
        <v>0</v>
      </c>
      <c r="H2" s="6">
        <v>0</v>
      </c>
      <c r="I2" s="6">
        <v>0</v>
      </c>
      <c r="J2" s="6">
        <v>0</v>
      </c>
      <c r="K2" s="6">
        <v>0</v>
      </c>
      <c r="L2" s="6">
        <v>0</v>
      </c>
      <c r="M2" s="6">
        <v>0</v>
      </c>
      <c r="N2" s="6">
        <v>0</v>
      </c>
      <c r="O2" s="6">
        <f>C6</f>
        <v>34.44</v>
      </c>
      <c r="P2" s="6">
        <f>C7+C8</f>
        <v>77.349999999999994</v>
      </c>
      <c r="Q2" s="6">
        <f>C9</f>
        <v>22.75</v>
      </c>
      <c r="R2" s="6">
        <f>C11+C10</f>
        <v>73.47</v>
      </c>
      <c r="S2" s="6">
        <f>C12+C13</f>
        <v>95.55</v>
      </c>
    </row>
    <row r="3" spans="1:19" x14ac:dyDescent="0.25">
      <c r="A3" s="6">
        <v>0</v>
      </c>
      <c r="B3" s="6">
        <v>0</v>
      </c>
      <c r="C3" s="6">
        <v>0</v>
      </c>
      <c r="D3" s="6">
        <v>0</v>
      </c>
      <c r="E3" s="6">
        <v>0</v>
      </c>
      <c r="F3" s="6">
        <v>0</v>
      </c>
      <c r="G3" s="6">
        <v>0</v>
      </c>
      <c r="H3" s="6">
        <v>0</v>
      </c>
      <c r="I3" s="6">
        <v>0</v>
      </c>
      <c r="J3" s="6">
        <v>0</v>
      </c>
      <c r="K3" s="6">
        <v>0</v>
      </c>
      <c r="L3" s="6">
        <v>0</v>
      </c>
      <c r="M3" s="6">
        <v>0</v>
      </c>
      <c r="N3" s="6">
        <v>0</v>
      </c>
      <c r="O3" s="13">
        <f>E6</f>
        <v>0.73308258673427029</v>
      </c>
      <c r="P3" s="13">
        <f>E7+E8</f>
        <v>1.3999898371897272</v>
      </c>
      <c r="Q3" s="13">
        <f>E9</f>
        <v>0.34233228351433054</v>
      </c>
      <c r="R3" s="13">
        <f>E10+E11</f>
        <v>1.2769171340683005</v>
      </c>
      <c r="S3" s="13">
        <f>E12+E13</f>
        <v>1.6126629223094866</v>
      </c>
    </row>
    <row r="5" spans="1:19" ht="60" x14ac:dyDescent="0.25">
      <c r="A5" s="9" t="s">
        <v>184</v>
      </c>
      <c r="B5" s="9" t="s">
        <v>185</v>
      </c>
      <c r="C5" s="9" t="s">
        <v>186</v>
      </c>
      <c r="D5" s="9" t="s">
        <v>187</v>
      </c>
      <c r="E5" s="9" t="s">
        <v>188</v>
      </c>
      <c r="F5" s="9" t="s">
        <v>189</v>
      </c>
    </row>
    <row r="6" spans="1:19" x14ac:dyDescent="0.25">
      <c r="A6" s="11">
        <f>B6-2</f>
        <v>41962</v>
      </c>
      <c r="B6" s="16">
        <v>41964</v>
      </c>
      <c r="C6" s="9">
        <v>34.44</v>
      </c>
      <c r="D6" s="9">
        <f>VLOOKUP(A6,доллар!$A$2:$B$5880,2,FALSE)</f>
        <v>46.979700000000001</v>
      </c>
      <c r="E6" s="12">
        <f>C6/D6</f>
        <v>0.73308258673427029</v>
      </c>
      <c r="F6" s="9" t="s">
        <v>241</v>
      </c>
    </row>
    <row r="7" spans="1:19" x14ac:dyDescent="0.25">
      <c r="A7" s="11">
        <f>B7-2</f>
        <v>42109</v>
      </c>
      <c r="B7" s="16">
        <v>42111</v>
      </c>
      <c r="C7" s="9">
        <v>54.6</v>
      </c>
      <c r="D7" s="9">
        <f>VLOOKUP(A7,доллар!$A$2:$B$5880,2,FALSE)</f>
        <v>51.974899999999998</v>
      </c>
      <c r="E7" s="12">
        <f t="shared" ref="E7:E12" si="0">C7/D7</f>
        <v>1.0505070716826777</v>
      </c>
      <c r="F7" s="9">
        <v>2014</v>
      </c>
    </row>
    <row r="8" spans="1:19" x14ac:dyDescent="0.25">
      <c r="A8" s="11">
        <f>B8-2</f>
        <v>42284</v>
      </c>
      <c r="B8" s="11">
        <v>42286</v>
      </c>
      <c r="C8" s="10">
        <v>22.75</v>
      </c>
      <c r="D8" s="9">
        <f>VLOOKUP(A8,доллар!$A$2:$B$5880,2,FALSE)</f>
        <v>65.096199999999996</v>
      </c>
      <c r="E8" s="12">
        <f t="shared" si="0"/>
        <v>0.3494827655070496</v>
      </c>
      <c r="F8" s="9" t="s">
        <v>231</v>
      </c>
    </row>
    <row r="9" spans="1:19" x14ac:dyDescent="0.25">
      <c r="A9" s="11">
        <f>B9-6</f>
        <v>42487</v>
      </c>
      <c r="B9" s="11">
        <v>42493</v>
      </c>
      <c r="C9" s="10">
        <v>22.75</v>
      </c>
      <c r="D9" s="9">
        <f>VLOOKUP(A9,доллар!$A$2:$B$5880,2,FALSE)</f>
        <v>66.4559</v>
      </c>
      <c r="E9" s="12">
        <f t="shared" si="0"/>
        <v>0.34233228351433054</v>
      </c>
      <c r="F9" s="9">
        <v>2015</v>
      </c>
    </row>
    <row r="10" spans="1:19" x14ac:dyDescent="0.25">
      <c r="A10" s="11">
        <f>B10-5</f>
        <v>42851</v>
      </c>
      <c r="B10" s="11">
        <v>42856</v>
      </c>
      <c r="C10" s="10">
        <v>13.65</v>
      </c>
      <c r="D10" s="9">
        <f>VLOOKUP(A10,доллар!$A$2:$B$5880,2,FALSE)</f>
        <v>55.845300000000002</v>
      </c>
      <c r="E10" s="12">
        <f t="shared" si="0"/>
        <v>0.24442522468318731</v>
      </c>
      <c r="F10" s="9">
        <v>2016</v>
      </c>
    </row>
    <row r="11" spans="1:19" ht="60" x14ac:dyDescent="0.25">
      <c r="A11" s="11">
        <f>B11-3</f>
        <v>43012</v>
      </c>
      <c r="B11" s="11">
        <v>43015</v>
      </c>
      <c r="C11" s="10">
        <v>59.82</v>
      </c>
      <c r="D11" s="9">
        <f>VLOOKUP(A11,доллар!$A$2:$B$5880,2,FALSE)</f>
        <v>57.9375</v>
      </c>
      <c r="E11" s="12">
        <f t="shared" si="0"/>
        <v>1.0324919093851133</v>
      </c>
      <c r="F11" s="9" t="s">
        <v>242</v>
      </c>
    </row>
    <row r="12" spans="1:19" x14ac:dyDescent="0.25">
      <c r="A12" s="11">
        <f>B12-4</f>
        <v>43189</v>
      </c>
      <c r="B12" s="11">
        <v>43193</v>
      </c>
      <c r="C12" s="10">
        <v>75.069999999999993</v>
      </c>
      <c r="D12" s="9">
        <f>VLOOKUP(A12,доллар!$A$2:$B$5880,2,FALSE)</f>
        <v>57.762599999999999</v>
      </c>
      <c r="E12" s="12">
        <f t="shared" si="0"/>
        <v>1.2996298643066619</v>
      </c>
      <c r="F12" s="9">
        <v>2017</v>
      </c>
    </row>
    <row r="13" spans="1:19" x14ac:dyDescent="0.25">
      <c r="A13" s="11">
        <f>B13-4</f>
        <v>43377</v>
      </c>
      <c r="B13" s="11">
        <v>43381</v>
      </c>
      <c r="C13" s="10">
        <v>20.48</v>
      </c>
      <c r="D13" s="9">
        <f>VLOOKUP(A13,доллар!$A$2:$B$5880,2,FALSE)</f>
        <v>65.424400000000006</v>
      </c>
      <c r="E13" s="12">
        <f t="shared" ref="E13" si="1">C13/D13</f>
        <v>0.3130330580028246</v>
      </c>
      <c r="F13" s="9" t="s">
        <v>207</v>
      </c>
    </row>
    <row r="30" spans="1:1" x14ac:dyDescent="0.25">
      <c r="A30" t="s">
        <v>220</v>
      </c>
    </row>
  </sheetData>
  <pageMargins left="0.7" right="0.7" top="0.75" bottom="0.75" header="0.3" footer="0.3"/>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5" sqref="A3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0</f>
        <v>0</v>
      </c>
      <c r="B2" s="6">
        <v>0</v>
      </c>
      <c r="C2" s="6">
        <f>C6</f>
        <v>0</v>
      </c>
      <c r="D2" s="6">
        <f>C7</f>
        <v>0.05</v>
      </c>
      <c r="E2" s="6">
        <f>C8</f>
        <v>0.06</v>
      </c>
      <c r="F2" s="6">
        <f>C9</f>
        <v>0.23</v>
      </c>
      <c r="G2" s="6">
        <f>C10</f>
        <v>5.7000000000000002E-2</v>
      </c>
      <c r="H2" s="6">
        <f>C11</f>
        <v>0.10299999999999999</v>
      </c>
      <c r="I2" s="6">
        <f>C12</f>
        <v>0.28999999999999998</v>
      </c>
      <c r="J2" s="6">
        <v>0</v>
      </c>
      <c r="K2" s="6">
        <v>0</v>
      </c>
      <c r="L2" s="6">
        <v>0</v>
      </c>
      <c r="M2" s="6">
        <v>0</v>
      </c>
      <c r="N2" s="6">
        <v>0</v>
      </c>
      <c r="O2" s="6">
        <v>0</v>
      </c>
      <c r="P2" s="6">
        <v>0</v>
      </c>
      <c r="Q2" s="6">
        <v>0</v>
      </c>
      <c r="R2" s="6">
        <v>0</v>
      </c>
      <c r="S2" s="6">
        <v>0</v>
      </c>
    </row>
    <row r="3" spans="1:19" x14ac:dyDescent="0.25">
      <c r="A3" s="6">
        <v>0</v>
      </c>
      <c r="B3" s="6">
        <v>0</v>
      </c>
      <c r="C3" s="15">
        <f>E6</f>
        <v>0</v>
      </c>
      <c r="D3" s="13">
        <f>E7</f>
        <v>1.5983734951313545E-3</v>
      </c>
      <c r="E3" s="13">
        <f>E8</f>
        <v>2.1024230425565464E-3</v>
      </c>
      <c r="F3" s="13">
        <f>E9</f>
        <v>8.2459146870496117E-3</v>
      </c>
      <c r="G3" s="13">
        <f>E10</f>
        <v>2.0702279429924602E-3</v>
      </c>
      <c r="H3" s="13">
        <f>E11</f>
        <v>3.9635049697734643E-3</v>
      </c>
      <c r="I3" s="13">
        <f>E12</f>
        <v>1.2160246894943853E-2</v>
      </c>
      <c r="J3" s="6">
        <v>0</v>
      </c>
      <c r="K3" s="6">
        <v>0</v>
      </c>
      <c r="L3" s="6">
        <v>0</v>
      </c>
      <c r="M3" s="6">
        <v>0</v>
      </c>
      <c r="N3" s="6">
        <v>0</v>
      </c>
      <c r="O3" s="6">
        <v>0</v>
      </c>
      <c r="P3" s="6">
        <v>0</v>
      </c>
      <c r="Q3" s="6">
        <v>0</v>
      </c>
      <c r="R3" s="6">
        <v>0</v>
      </c>
      <c r="S3" s="6">
        <v>0</v>
      </c>
    </row>
    <row r="5" spans="1:19" ht="60" x14ac:dyDescent="0.25">
      <c r="A5" s="9" t="s">
        <v>184</v>
      </c>
      <c r="B5" s="9" t="s">
        <v>185</v>
      </c>
      <c r="C5" s="9" t="s">
        <v>186</v>
      </c>
      <c r="D5" s="9" t="s">
        <v>187</v>
      </c>
      <c r="E5" s="9" t="s">
        <v>188</v>
      </c>
      <c r="F5" s="9" t="s">
        <v>189</v>
      </c>
    </row>
    <row r="6" spans="1:19" x14ac:dyDescent="0.25">
      <c r="A6" s="11">
        <f t="shared" ref="A6:A7" si="0">B6</f>
        <v>37352</v>
      </c>
      <c r="B6" s="16">
        <v>37352</v>
      </c>
      <c r="C6" s="9">
        <v>0</v>
      </c>
      <c r="D6" s="9">
        <f>VLOOKUP(A6,доллар!$A$2:$B$5880,2,FALSE)</f>
        <v>31.181999999999999</v>
      </c>
      <c r="E6" s="12">
        <f>C6/D6</f>
        <v>0</v>
      </c>
      <c r="F6" s="9">
        <v>2001</v>
      </c>
    </row>
    <row r="7" spans="1:19" x14ac:dyDescent="0.25">
      <c r="A7" s="11">
        <f t="shared" si="0"/>
        <v>37716</v>
      </c>
      <c r="B7" s="16">
        <v>37716</v>
      </c>
      <c r="C7" s="9">
        <v>0.05</v>
      </c>
      <c r="D7" s="9">
        <f>VLOOKUP(A7,доллар!$A$2:$B$5880,2,FALSE)</f>
        <v>31.2818</v>
      </c>
      <c r="E7" s="12">
        <f t="shared" ref="E7:E12" si="1">C7/D7</f>
        <v>1.5983734951313545E-3</v>
      </c>
      <c r="F7" s="9">
        <v>2002</v>
      </c>
    </row>
    <row r="8" spans="1:19" x14ac:dyDescent="0.25">
      <c r="A8" s="11">
        <f>B8</f>
        <v>38083</v>
      </c>
      <c r="B8" s="11">
        <v>38083</v>
      </c>
      <c r="C8" s="10">
        <v>0.06</v>
      </c>
      <c r="D8" s="9">
        <f>VLOOKUP(A8,доллар!$A$2:$B$5880,2,FALSE)</f>
        <v>28.538499999999999</v>
      </c>
      <c r="E8" s="12">
        <f t="shared" si="1"/>
        <v>2.1024230425565464E-3</v>
      </c>
      <c r="F8" s="9">
        <v>2003</v>
      </c>
    </row>
    <row r="9" spans="1:19" x14ac:dyDescent="0.25">
      <c r="A9" s="11">
        <f t="shared" ref="A9:A12" si="2">B9</f>
        <v>38447</v>
      </c>
      <c r="B9" s="11">
        <v>38447</v>
      </c>
      <c r="C9" s="10">
        <v>0.23</v>
      </c>
      <c r="D9" s="9">
        <f>VLOOKUP(A9,доллар!$A$2:$B$5880,2,FALSE)</f>
        <v>27.892600000000002</v>
      </c>
      <c r="E9" s="12">
        <f t="shared" si="1"/>
        <v>8.2459146870496117E-3</v>
      </c>
      <c r="F9" s="9">
        <v>2004</v>
      </c>
    </row>
    <row r="10" spans="1:19" x14ac:dyDescent="0.25">
      <c r="A10" s="11">
        <f t="shared" si="2"/>
        <v>38814</v>
      </c>
      <c r="B10" s="11">
        <v>38814</v>
      </c>
      <c r="C10" s="10">
        <v>5.7000000000000002E-2</v>
      </c>
      <c r="D10" s="9">
        <f>VLOOKUP(A10,доллар!$A$2:$B$5880,2,FALSE)</f>
        <v>27.533200000000001</v>
      </c>
      <c r="E10" s="12">
        <f t="shared" si="1"/>
        <v>2.0702279429924602E-3</v>
      </c>
      <c r="F10" s="9">
        <v>2005</v>
      </c>
    </row>
    <row r="11" spans="1:19" x14ac:dyDescent="0.25">
      <c r="A11" s="11">
        <f t="shared" si="2"/>
        <v>39178</v>
      </c>
      <c r="B11" s="11">
        <v>39178</v>
      </c>
      <c r="C11" s="10">
        <v>0.10299999999999999</v>
      </c>
      <c r="D11" s="9">
        <f>VLOOKUP(A11,доллар!$A$2:$B$5880,2,FALSE)</f>
        <v>25.987100000000002</v>
      </c>
      <c r="E11" s="12">
        <f t="shared" si="1"/>
        <v>3.9635049697734643E-3</v>
      </c>
      <c r="F11" s="9">
        <v>2006</v>
      </c>
    </row>
    <row r="12" spans="1:19" x14ac:dyDescent="0.25">
      <c r="A12" s="11">
        <f t="shared" si="2"/>
        <v>39584</v>
      </c>
      <c r="B12" s="11">
        <v>39584</v>
      </c>
      <c r="C12" s="10">
        <v>0.28999999999999998</v>
      </c>
      <c r="D12" s="9">
        <f>VLOOKUP(A12,доллар!$A$2:$B$5880,2,FALSE)</f>
        <v>23.848199999999999</v>
      </c>
      <c r="E12" s="12">
        <f t="shared" si="1"/>
        <v>1.2160246894943853E-2</v>
      </c>
      <c r="F12" s="9">
        <v>2007</v>
      </c>
    </row>
    <row r="14" spans="1:19" x14ac:dyDescent="0.25">
      <c r="A14" t="s">
        <v>190</v>
      </c>
    </row>
    <row r="36" spans="1:1" x14ac:dyDescent="0.25">
      <c r="A36" t="s">
        <v>220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G5" sqref="G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v>0</v>
      </c>
      <c r="K2" s="6">
        <v>0</v>
      </c>
      <c r="L2" s="6">
        <f>C6</f>
        <v>1.544E-3</v>
      </c>
      <c r="M2" s="6">
        <v>0</v>
      </c>
      <c r="N2" s="6">
        <v>0</v>
      </c>
      <c r="O2" s="6">
        <v>0</v>
      </c>
      <c r="P2" s="6">
        <f>C7</f>
        <v>1.039679E-3</v>
      </c>
      <c r="Q2" s="6">
        <f>C8</f>
        <v>1.7823051999999999E-2</v>
      </c>
      <c r="R2" s="6">
        <f>C9</f>
        <v>0.14681992299999999</v>
      </c>
      <c r="S2" s="6">
        <f>C10</f>
        <v>0.13038314200000001</v>
      </c>
    </row>
    <row r="3" spans="1:19" x14ac:dyDescent="0.25">
      <c r="A3" s="6" t="s">
        <v>206</v>
      </c>
      <c r="B3" s="6" t="s">
        <v>206</v>
      </c>
      <c r="C3" s="6" t="s">
        <v>206</v>
      </c>
      <c r="D3" s="6" t="s">
        <v>206</v>
      </c>
      <c r="E3" s="6" t="s">
        <v>206</v>
      </c>
      <c r="F3" s="6" t="s">
        <v>206</v>
      </c>
      <c r="G3" s="6" t="s">
        <v>206</v>
      </c>
      <c r="H3" s="6" t="s">
        <v>206</v>
      </c>
      <c r="I3" s="6" t="s">
        <v>206</v>
      </c>
      <c r="J3" s="6">
        <v>0</v>
      </c>
      <c r="K3" s="6">
        <v>0</v>
      </c>
      <c r="L3" s="36">
        <f>E6</f>
        <v>5.4903634165422093E-5</v>
      </c>
      <c r="M3" s="6">
        <v>0</v>
      </c>
      <c r="N3" s="6">
        <v>0</v>
      </c>
      <c r="O3" s="6">
        <v>0</v>
      </c>
      <c r="P3" s="36">
        <f>E7</f>
        <v>1.8906417073401367E-5</v>
      </c>
      <c r="Q3" s="36">
        <f>E8</f>
        <v>2.7061288941389392E-4</v>
      </c>
      <c r="R3" s="36">
        <f>E9</f>
        <v>2.5558925173691806E-3</v>
      </c>
      <c r="S3" s="36">
        <f>E10</f>
        <v>2.0814013281823698E-3</v>
      </c>
    </row>
    <row r="5" spans="1:19" ht="60" x14ac:dyDescent="0.25">
      <c r="A5" s="9" t="s">
        <v>184</v>
      </c>
      <c r="B5" s="9" t="s">
        <v>185</v>
      </c>
      <c r="C5" s="9" t="s">
        <v>186</v>
      </c>
      <c r="D5" s="9" t="s">
        <v>187</v>
      </c>
      <c r="E5" s="9" t="s">
        <v>188</v>
      </c>
      <c r="F5" s="9" t="s">
        <v>189</v>
      </c>
    </row>
    <row r="6" spans="1:19" x14ac:dyDescent="0.25">
      <c r="A6" s="11">
        <f>B6</f>
        <v>40680</v>
      </c>
      <c r="B6" s="16">
        <v>40680</v>
      </c>
      <c r="C6" s="9">
        <v>1.544E-3</v>
      </c>
      <c r="D6" s="9">
        <f>VLOOKUP(A6,доллар!$A$2:$B$5880,2,FALSE)</f>
        <v>28.122</v>
      </c>
      <c r="E6" s="35">
        <f>C6/D6</f>
        <v>5.4903634165422093E-5</v>
      </c>
      <c r="F6" s="9">
        <v>2010</v>
      </c>
    </row>
    <row r="7" spans="1:19" x14ac:dyDescent="0.25">
      <c r="A7" s="11">
        <f>B7-4</f>
        <v>42160</v>
      </c>
      <c r="B7" s="16">
        <v>42164</v>
      </c>
      <c r="C7" s="9">
        <v>1.039679E-3</v>
      </c>
      <c r="D7" s="9">
        <f>VLOOKUP(A7,доллар!$A$2:$B$5880,2,FALSE)</f>
        <v>54.9908</v>
      </c>
      <c r="E7" s="35">
        <f t="shared" ref="E7:E10" si="0">C7/D7</f>
        <v>1.8906417073401367E-5</v>
      </c>
      <c r="F7" s="9">
        <v>2014</v>
      </c>
    </row>
    <row r="8" spans="1:19" x14ac:dyDescent="0.25">
      <c r="A8" s="11">
        <f>B8-4</f>
        <v>42538</v>
      </c>
      <c r="B8" s="11">
        <v>42542</v>
      </c>
      <c r="C8" s="10">
        <v>1.7823051999999999E-2</v>
      </c>
      <c r="D8" s="9">
        <f>VLOOKUP(A8,доллар!$A$2:$B$5880,2,FALSE)</f>
        <v>65.861800000000002</v>
      </c>
      <c r="E8" s="35">
        <f t="shared" si="0"/>
        <v>2.7061288941389392E-4</v>
      </c>
      <c r="F8" s="9">
        <v>2015</v>
      </c>
    </row>
    <row r="9" spans="1:19" x14ac:dyDescent="0.25">
      <c r="A9" s="11">
        <f>B9-4</f>
        <v>42902</v>
      </c>
      <c r="B9" s="11">
        <v>42906</v>
      </c>
      <c r="C9" s="10">
        <v>0.14681992299999999</v>
      </c>
      <c r="D9" s="9">
        <f>VLOOKUP(A9,доллар!$A$2:$B$5880,2,FALSE)</f>
        <v>57.4437</v>
      </c>
      <c r="E9" s="35">
        <f t="shared" si="0"/>
        <v>2.5558925173691806E-3</v>
      </c>
      <c r="F9" s="9">
        <v>2016</v>
      </c>
    </row>
    <row r="10" spans="1:19" x14ac:dyDescent="0.25">
      <c r="A10" s="11">
        <f>B10-2</f>
        <v>43250</v>
      </c>
      <c r="B10" s="11">
        <v>43252</v>
      </c>
      <c r="C10" s="10">
        <v>0.13038314200000001</v>
      </c>
      <c r="D10" s="9">
        <f>VLOOKUP(A10,доллар!$A$2:$B$5880,2,FALSE)</f>
        <v>62.642000000000003</v>
      </c>
      <c r="E10" s="35">
        <f t="shared" si="0"/>
        <v>2.0814013281823698E-3</v>
      </c>
      <c r="F10" s="9">
        <v>2017</v>
      </c>
    </row>
    <row r="27" spans="1:1" x14ac:dyDescent="0.25">
      <c r="A27" t="s">
        <v>220</v>
      </c>
    </row>
  </sheetData>
  <pageMargins left="0.7" right="0.7" top="0.75" bottom="0.75" header="0.3" footer="0.3"/>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A20" sqref="A20"/>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f>C6</f>
        <v>2.1000000000000001E-2</v>
      </c>
      <c r="C2" s="6">
        <f>C7</f>
        <v>3.4700000000000002E-2</v>
      </c>
      <c r="D2" s="6">
        <f>C8</f>
        <v>3.6499999999999998E-2</v>
      </c>
      <c r="E2" s="6">
        <f>C9</f>
        <v>3.6499999999999998E-2</v>
      </c>
      <c r="F2" s="6">
        <f>C10</f>
        <v>4.2000000000000003E-2</v>
      </c>
      <c r="G2" s="6">
        <f>C11</f>
        <v>5.0599999999999999E-2</v>
      </c>
      <c r="H2" s="6">
        <f>C12</f>
        <v>7.5200000000000003E-2</v>
      </c>
      <c r="I2" s="6">
        <f>C13</f>
        <v>7.5499999999999998E-2</v>
      </c>
      <c r="J2" s="6">
        <v>0</v>
      </c>
      <c r="K2" s="6">
        <f>C14</f>
        <v>0.19</v>
      </c>
      <c r="L2" s="6">
        <f>C15</f>
        <v>0.1164</v>
      </c>
      <c r="M2" s="6">
        <f>C16</f>
        <v>0.1234</v>
      </c>
      <c r="N2" s="6">
        <f>C17</f>
        <v>0.53</v>
      </c>
      <c r="O2" s="6">
        <f>C18</f>
        <v>0.41</v>
      </c>
      <c r="P2" s="6">
        <f>C19</f>
        <v>0.53</v>
      </c>
      <c r="Q2" s="6">
        <v>0</v>
      </c>
      <c r="R2" s="6">
        <v>0</v>
      </c>
      <c r="S2" s="6">
        <v>0</v>
      </c>
    </row>
    <row r="3" spans="1:19" x14ac:dyDescent="0.25">
      <c r="A3" s="6" t="s">
        <v>206</v>
      </c>
      <c r="B3" s="22">
        <f>E6</f>
        <v>7.3272854152128407E-4</v>
      </c>
      <c r="C3" s="22">
        <f>E7</f>
        <v>1.1105030546834746E-3</v>
      </c>
      <c r="D3" s="22">
        <f>E8</f>
        <v>1.1771307679407628E-3</v>
      </c>
      <c r="E3" s="22">
        <f>E9</f>
        <v>1.2603068933607722E-3</v>
      </c>
      <c r="F3" s="22">
        <f>E10</f>
        <v>1.5113567665601521E-3</v>
      </c>
      <c r="G3" s="22">
        <f>E11</f>
        <v>1.863102470635885E-3</v>
      </c>
      <c r="H3" s="22">
        <f>E12</f>
        <v>2.9196626857790689E-3</v>
      </c>
      <c r="I3" s="22">
        <f>E13</f>
        <v>3.1730821765242351E-3</v>
      </c>
      <c r="J3" s="6">
        <v>0</v>
      </c>
      <c r="K3" s="22">
        <f>E14</f>
        <v>6.1850367684159469E-3</v>
      </c>
      <c r="L3" s="22">
        <f>E15</f>
        <v>4.2696011004126552E-3</v>
      </c>
      <c r="M3" s="22">
        <f>E16</f>
        <v>4.1463103214230516E-3</v>
      </c>
      <c r="N3" s="22">
        <f>E17</f>
        <v>1.6776558399832869E-2</v>
      </c>
      <c r="O3" s="22">
        <f>E18</f>
        <v>1.1912025334844128E-2</v>
      </c>
      <c r="P3" s="22">
        <f>E19</f>
        <v>9.4569396986269594E-3</v>
      </c>
      <c r="Q3" s="15">
        <v>0</v>
      </c>
      <c r="R3" s="15">
        <v>0</v>
      </c>
      <c r="S3" s="15">
        <v>0</v>
      </c>
    </row>
    <row r="5" spans="1:19" ht="60" x14ac:dyDescent="0.25">
      <c r="A5" s="9" t="s">
        <v>184</v>
      </c>
      <c r="B5" s="9" t="s">
        <v>185</v>
      </c>
      <c r="C5" s="9" t="s">
        <v>186</v>
      </c>
      <c r="D5" s="9" t="s">
        <v>187</v>
      </c>
      <c r="E5" s="9" t="s">
        <v>188</v>
      </c>
      <c r="F5" s="9" t="s">
        <v>189</v>
      </c>
    </row>
    <row r="6" spans="1:19" x14ac:dyDescent="0.25">
      <c r="A6" s="11">
        <f>B6</f>
        <v>36956</v>
      </c>
      <c r="B6" s="16">
        <v>36956</v>
      </c>
      <c r="C6" s="9">
        <v>2.1000000000000001E-2</v>
      </c>
      <c r="D6" s="9">
        <f>VLOOKUP(A6,доллар!$A$2:$B$5880,2,FALSE)</f>
        <v>28.66</v>
      </c>
      <c r="E6" s="19">
        <f>C6/D6</f>
        <v>7.3272854152128407E-4</v>
      </c>
      <c r="F6" s="9">
        <v>2000</v>
      </c>
    </row>
    <row r="7" spans="1:19" x14ac:dyDescent="0.25">
      <c r="A7" s="11">
        <f t="shared" ref="A7:A17" si="0">B7</f>
        <v>37390</v>
      </c>
      <c r="B7" s="16">
        <v>37390</v>
      </c>
      <c r="C7" s="9">
        <v>3.4700000000000002E-2</v>
      </c>
      <c r="D7" s="9">
        <f>VLOOKUP(A7,доллар!$A$2:$B$5880,2,FALSE)</f>
        <v>31.2471</v>
      </c>
      <c r="E7" s="19">
        <f t="shared" ref="E7:E12" si="1">C7/D7</f>
        <v>1.1105030546834746E-3</v>
      </c>
      <c r="F7" s="9">
        <v>2001</v>
      </c>
    </row>
    <row r="8" spans="1:19" x14ac:dyDescent="0.25">
      <c r="A8" s="11">
        <f t="shared" si="0"/>
        <v>37754</v>
      </c>
      <c r="B8" s="11">
        <v>37754</v>
      </c>
      <c r="C8" s="10">
        <v>3.6499999999999998E-2</v>
      </c>
      <c r="D8" s="9">
        <f>VLOOKUP(A8,доллар!$A$2:$B$5880,2,FALSE)</f>
        <v>31.0076</v>
      </c>
      <c r="E8" s="19">
        <f t="shared" si="1"/>
        <v>1.1771307679407628E-3</v>
      </c>
      <c r="F8" s="9">
        <v>2002</v>
      </c>
    </row>
    <row r="9" spans="1:19" x14ac:dyDescent="0.25">
      <c r="A9" s="11">
        <f t="shared" si="0"/>
        <v>38112</v>
      </c>
      <c r="B9" s="11">
        <v>38112</v>
      </c>
      <c r="C9" s="10">
        <v>3.6499999999999998E-2</v>
      </c>
      <c r="D9" s="9">
        <f>VLOOKUP(A9-4,доллар!$A$2:$B$5880,2,FALSE)</f>
        <v>28.961200000000002</v>
      </c>
      <c r="E9" s="19">
        <f t="shared" si="1"/>
        <v>1.2603068933607722E-3</v>
      </c>
      <c r="F9" s="9">
        <v>2003</v>
      </c>
    </row>
    <row r="10" spans="1:19" x14ac:dyDescent="0.25">
      <c r="A10" s="11">
        <f t="shared" si="0"/>
        <v>38477</v>
      </c>
      <c r="B10" s="11">
        <v>38477</v>
      </c>
      <c r="C10" s="10">
        <v>4.2000000000000003E-2</v>
      </c>
      <c r="D10" s="9">
        <f>VLOOKUP(A10,доллар!$A$2:$B$5880,2,FALSE)</f>
        <v>27.7896</v>
      </c>
      <c r="E10" s="19">
        <f t="shared" si="1"/>
        <v>1.5113567665601521E-3</v>
      </c>
      <c r="F10" s="9">
        <v>2004</v>
      </c>
    </row>
    <row r="11" spans="1:19" x14ac:dyDescent="0.25">
      <c r="A11" s="11">
        <f t="shared" si="0"/>
        <v>38841</v>
      </c>
      <c r="B11" s="11">
        <v>38841</v>
      </c>
      <c r="C11" s="10">
        <v>5.0599999999999999E-2</v>
      </c>
      <c r="D11" s="9">
        <f>VLOOKUP(A11,доллар!$A$2:$B$5880,2,FALSE)</f>
        <v>27.158999999999999</v>
      </c>
      <c r="E11" s="19">
        <f t="shared" si="1"/>
        <v>1.863102470635885E-3</v>
      </c>
      <c r="F11" s="9">
        <v>2005</v>
      </c>
    </row>
    <row r="12" spans="1:19" x14ac:dyDescent="0.25">
      <c r="A12" s="11">
        <f t="shared" si="0"/>
        <v>39205</v>
      </c>
      <c r="B12" s="11">
        <v>39205</v>
      </c>
      <c r="C12" s="10">
        <v>7.5200000000000003E-2</v>
      </c>
      <c r="D12" s="9">
        <f>VLOOKUP(A12,доллар!$A$2:$B$5880,2,FALSE)</f>
        <v>25.756399999999999</v>
      </c>
      <c r="E12" s="19">
        <f t="shared" si="1"/>
        <v>2.9196626857790689E-3</v>
      </c>
      <c r="F12" s="9">
        <v>2006</v>
      </c>
    </row>
    <row r="13" spans="1:19" x14ac:dyDescent="0.25">
      <c r="A13" s="11">
        <f t="shared" si="0"/>
        <v>39573</v>
      </c>
      <c r="B13" s="11">
        <v>39573</v>
      </c>
      <c r="C13" s="10">
        <v>7.5499999999999998E-2</v>
      </c>
      <c r="D13" s="9">
        <f>VLOOKUP(A13,доллар!$A$2:$B$5880,2,FALSE)</f>
        <v>23.793900000000001</v>
      </c>
      <c r="E13" s="19">
        <f t="shared" ref="E13:E19" si="2">C13/D13</f>
        <v>3.1730821765242351E-3</v>
      </c>
      <c r="F13" s="9">
        <v>2007</v>
      </c>
    </row>
    <row r="14" spans="1:19" x14ac:dyDescent="0.25">
      <c r="A14" s="11">
        <f t="shared" si="0"/>
        <v>40309</v>
      </c>
      <c r="B14" s="11">
        <v>40309</v>
      </c>
      <c r="C14" s="10">
        <v>0.19</v>
      </c>
      <c r="D14" s="9">
        <f>VLOOKUP(A14-3,доллар!$A$2:$B$5880,2,FALSE)</f>
        <v>30.7193</v>
      </c>
      <c r="E14" s="19">
        <f t="shared" si="2"/>
        <v>6.1850367684159469E-3</v>
      </c>
      <c r="F14" s="9">
        <v>2009</v>
      </c>
    </row>
    <row r="15" spans="1:19" x14ac:dyDescent="0.25">
      <c r="A15" s="11">
        <f t="shared" si="0"/>
        <v>40669</v>
      </c>
      <c r="B15" s="11">
        <v>40669</v>
      </c>
      <c r="C15" s="10">
        <v>0.1164</v>
      </c>
      <c r="D15" s="9">
        <f>VLOOKUP(A15,доллар!$A$2:$B$5880,2,FALSE)</f>
        <v>27.262499999999999</v>
      </c>
      <c r="E15" s="19">
        <f t="shared" si="2"/>
        <v>4.2696011004126552E-3</v>
      </c>
      <c r="F15" s="9">
        <v>2010</v>
      </c>
    </row>
    <row r="16" spans="1:19" x14ac:dyDescent="0.25">
      <c r="A16" s="11">
        <f t="shared" si="0"/>
        <v>41016</v>
      </c>
      <c r="B16" s="11">
        <v>41016</v>
      </c>
      <c r="C16" s="10">
        <v>0.1234</v>
      </c>
      <c r="D16" s="9">
        <f>VLOOKUP(A16,доллар!$A$2:$B$5880,2,FALSE)</f>
        <v>29.761399999999998</v>
      </c>
      <c r="E16" s="19">
        <f t="shared" si="2"/>
        <v>4.1463103214230516E-3</v>
      </c>
      <c r="F16" s="9">
        <v>2011</v>
      </c>
    </row>
    <row r="17" spans="1:6" x14ac:dyDescent="0.25">
      <c r="A17" s="11">
        <f t="shared" si="0"/>
        <v>41389</v>
      </c>
      <c r="B17" s="11">
        <v>41389</v>
      </c>
      <c r="C17" s="10">
        <v>0.53</v>
      </c>
      <c r="D17" s="9">
        <f>VLOOKUP(A17,доллар!$A$2:$B$5880,2,FALSE)</f>
        <v>31.591699999999999</v>
      </c>
      <c r="E17" s="19">
        <f t="shared" si="2"/>
        <v>1.6776558399832869E-2</v>
      </c>
      <c r="F17" s="9">
        <v>2012</v>
      </c>
    </row>
    <row r="18" spans="1:6" x14ac:dyDescent="0.25">
      <c r="A18" s="11">
        <f>B18-2</f>
        <v>41813</v>
      </c>
      <c r="B18" s="11">
        <v>41815</v>
      </c>
      <c r="C18" s="10">
        <v>0.41</v>
      </c>
      <c r="D18" s="9">
        <f>VLOOKUP(A18-2,доллар!$A$2:$B$5880,2,FALSE)</f>
        <v>34.418999999999997</v>
      </c>
      <c r="E18" s="19">
        <f t="shared" si="2"/>
        <v>1.1912025334844128E-2</v>
      </c>
      <c r="F18" s="9">
        <v>2013</v>
      </c>
    </row>
    <row r="19" spans="1:6" x14ac:dyDescent="0.25">
      <c r="A19" s="11">
        <f>B19-2</f>
        <v>42164</v>
      </c>
      <c r="B19" s="11">
        <v>42166</v>
      </c>
      <c r="C19" s="10">
        <v>0.53</v>
      </c>
      <c r="D19" s="9">
        <f>VLOOKUP(A19,доллар!$A$2:$B$5880,2,FALSE)</f>
        <v>56.043500000000002</v>
      </c>
      <c r="E19" s="19">
        <f t="shared" si="2"/>
        <v>9.4569396986269594E-3</v>
      </c>
      <c r="F19" s="9">
        <v>2014</v>
      </c>
    </row>
    <row r="31" spans="1:6" x14ac:dyDescent="0.25">
      <c r="A31" t="s">
        <v>220</v>
      </c>
    </row>
  </sheetData>
  <pageMargins left="0.7" right="0.7" top="0.75" bottom="0.75" header="0.3" footer="0.3"/>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S4" sqref="S4"/>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1.4999999999999999E-2</v>
      </c>
      <c r="B2" s="6">
        <f>C7</f>
        <v>2.5000000000000001E-2</v>
      </c>
      <c r="C2" s="6">
        <f>C8</f>
        <v>2.5600000000000001E-2</v>
      </c>
      <c r="D2" s="6">
        <f>C9</f>
        <v>2.9499999999999998E-2</v>
      </c>
      <c r="E2" s="6">
        <f>C10</f>
        <v>0.25</v>
      </c>
      <c r="F2" s="6">
        <f>C11</f>
        <v>0.27500000000000002</v>
      </c>
      <c r="G2" s="6">
        <f>C12</f>
        <v>0.15140000000000001</v>
      </c>
      <c r="H2" s="6">
        <f>C13</f>
        <v>0.35449999999999998</v>
      </c>
      <c r="I2" s="6">
        <f>C14</f>
        <v>0.42070000000000002</v>
      </c>
      <c r="J2" s="6">
        <f>0</f>
        <v>0</v>
      </c>
      <c r="K2" s="6">
        <f>0</f>
        <v>0</v>
      </c>
      <c r="L2" s="6">
        <f>C15</f>
        <v>0.17519999999999999</v>
      </c>
      <c r="M2" s="6">
        <f>C16</f>
        <v>0.06</v>
      </c>
      <c r="N2" s="6">
        <f>C17</f>
        <v>0.5353</v>
      </c>
      <c r="O2" s="6">
        <f>C18</f>
        <v>0.3458</v>
      </c>
      <c r="P2" s="6">
        <f>C19</f>
        <v>1.0105</v>
      </c>
      <c r="Q2" s="6">
        <f>C20</f>
        <v>3.2261000000000002</v>
      </c>
      <c r="R2" s="6">
        <f>C21</f>
        <v>5.0726000000000004</v>
      </c>
      <c r="S2" s="6">
        <f>C22</f>
        <v>4.2530000000000001</v>
      </c>
    </row>
    <row r="3" spans="1:19" x14ac:dyDescent="0.25">
      <c r="A3" s="13">
        <f>E6</f>
        <v>5.2705551651440613E-4</v>
      </c>
      <c r="B3" s="13">
        <f>E7</f>
        <v>8.6715227193895263E-4</v>
      </c>
      <c r="C3" s="13">
        <f>E8</f>
        <v>8.2108389488843203E-4</v>
      </c>
      <c r="D3" s="13">
        <f>E9</f>
        <v>9.4799218468815869E-4</v>
      </c>
      <c r="E3" s="13">
        <f>E10</f>
        <v>8.7652866599349268E-3</v>
      </c>
      <c r="F3" s="13">
        <f>E11</f>
        <v>9.8791510396459316E-3</v>
      </c>
      <c r="G3" s="13">
        <f>E12</f>
        <v>5.5014934701560336E-3</v>
      </c>
      <c r="H3" s="13">
        <f>E13</f>
        <v>1.3769877954988619E-2</v>
      </c>
      <c r="I3" s="13">
        <f>E14</f>
        <v>1.7444922229732252E-2</v>
      </c>
      <c r="J3" s="6">
        <v>0</v>
      </c>
      <c r="K3" s="6">
        <v>0</v>
      </c>
      <c r="L3" s="13">
        <f>E15</f>
        <v>6.1858290846950152E-3</v>
      </c>
      <c r="M3" s="13">
        <f>E16</f>
        <v>2.042845274898879E-3</v>
      </c>
      <c r="N3" s="13">
        <f>E17</f>
        <v>1.7392914815982114E-2</v>
      </c>
      <c r="O3" s="13">
        <f>E18</f>
        <v>9.7416408664369753E-3</v>
      </c>
      <c r="P3" s="13">
        <f>E19</f>
        <v>2.020535276886316E-2</v>
      </c>
      <c r="Q3" s="13">
        <f>E20</f>
        <v>4.8737929200758992E-2</v>
      </c>
      <c r="R3" s="13">
        <f>E21</f>
        <v>9.0299473256039584E-2</v>
      </c>
      <c r="S3" s="13">
        <f>E22</f>
        <v>6.7383437585160119E-2</v>
      </c>
    </row>
    <row r="5" spans="1:19" ht="60" x14ac:dyDescent="0.25">
      <c r="A5" s="9" t="s">
        <v>184</v>
      </c>
      <c r="B5" s="9" t="s">
        <v>185</v>
      </c>
      <c r="C5" s="9" t="s">
        <v>186</v>
      </c>
      <c r="D5" s="9" t="s">
        <v>187</v>
      </c>
      <c r="E5" s="9" t="s">
        <v>188</v>
      </c>
      <c r="F5" s="9" t="s">
        <v>189</v>
      </c>
    </row>
    <row r="6" spans="1:19" x14ac:dyDescent="0.25">
      <c r="A6" s="18">
        <f>B6</f>
        <v>36646</v>
      </c>
      <c r="B6" s="16">
        <v>36646</v>
      </c>
      <c r="C6" s="9">
        <f>1.5/100</f>
        <v>1.4999999999999999E-2</v>
      </c>
      <c r="D6" s="9">
        <f>VLOOKUP(A6-3,доллар!$A$2:$B$5880,2,FALSE)</f>
        <v>28.46</v>
      </c>
      <c r="E6" s="12">
        <f>C6/D6</f>
        <v>5.2705551651440613E-4</v>
      </c>
      <c r="F6" s="9">
        <v>1999</v>
      </c>
    </row>
    <row r="7" spans="1:19" x14ac:dyDescent="0.25">
      <c r="A7" s="11">
        <f>B7</f>
        <v>37013</v>
      </c>
      <c r="B7" s="16">
        <v>37013</v>
      </c>
      <c r="C7" s="9">
        <f>2.5/100</f>
        <v>2.5000000000000001E-2</v>
      </c>
      <c r="D7" s="9">
        <f>VLOOKUP(A7-3,доллар!$A$2:$B$5880,2,FALSE)</f>
        <v>28.83</v>
      </c>
      <c r="E7" s="12">
        <f>C7/D7</f>
        <v>8.6715227193895263E-4</v>
      </c>
      <c r="F7" s="9">
        <v>2000</v>
      </c>
    </row>
    <row r="8" spans="1:19" x14ac:dyDescent="0.25">
      <c r="A8" s="11">
        <f t="shared" ref="A8:A17" si="0">B8</f>
        <v>37372</v>
      </c>
      <c r="B8" s="16">
        <v>37372</v>
      </c>
      <c r="C8" s="9">
        <f>2.56/100</f>
        <v>2.5600000000000001E-2</v>
      </c>
      <c r="D8" s="9">
        <f>VLOOKUP(A8,доллар!$A$2:$B$5880,2,FALSE)</f>
        <v>31.1783</v>
      </c>
      <c r="E8" s="12">
        <f t="shared" ref="E8:E13" si="1">C8/D8</f>
        <v>8.2108389488843203E-4</v>
      </c>
      <c r="F8" s="9">
        <v>2001</v>
      </c>
    </row>
    <row r="9" spans="1:19" x14ac:dyDescent="0.25">
      <c r="A9" s="11">
        <f t="shared" si="0"/>
        <v>37748</v>
      </c>
      <c r="B9" s="11">
        <v>37748</v>
      </c>
      <c r="C9" s="10">
        <v>2.9499999999999998E-2</v>
      </c>
      <c r="D9" s="9">
        <f>VLOOKUP(A9,доллар!$A$2:$B$5880,2,FALSE)</f>
        <v>31.118400000000001</v>
      </c>
      <c r="E9" s="12">
        <f t="shared" si="1"/>
        <v>9.4799218468815869E-4</v>
      </c>
      <c r="F9" s="9">
        <v>2002</v>
      </c>
    </row>
    <row r="10" spans="1:19" x14ac:dyDescent="0.25">
      <c r="A10" s="11">
        <f t="shared" si="0"/>
        <v>38056</v>
      </c>
      <c r="B10" s="11">
        <v>38056</v>
      </c>
      <c r="C10" s="10">
        <v>0.25</v>
      </c>
      <c r="D10" s="9">
        <f>VLOOKUP(A10,доллар!$A$2:$B$5880,2,FALSE)</f>
        <v>28.521599999999999</v>
      </c>
      <c r="E10" s="12">
        <f t="shared" si="1"/>
        <v>8.7652866599349268E-3</v>
      </c>
      <c r="F10" s="9">
        <v>2003</v>
      </c>
    </row>
    <row r="11" spans="1:19" x14ac:dyDescent="0.25">
      <c r="A11" s="11">
        <f t="shared" si="0"/>
        <v>38476</v>
      </c>
      <c r="B11" s="11">
        <v>38476</v>
      </c>
      <c r="C11" s="10">
        <v>0.27500000000000002</v>
      </c>
      <c r="D11" s="9">
        <f>VLOOKUP(A11,доллар!$A$2:$B$5880,2,FALSE)</f>
        <v>27.836400000000001</v>
      </c>
      <c r="E11" s="12">
        <f t="shared" si="1"/>
        <v>9.8791510396459316E-3</v>
      </c>
      <c r="F11" s="9">
        <v>2004</v>
      </c>
    </row>
    <row r="12" spans="1:19" x14ac:dyDescent="0.25">
      <c r="A12" s="11">
        <f t="shared" si="0"/>
        <v>38831</v>
      </c>
      <c r="B12" s="11">
        <v>38831</v>
      </c>
      <c r="C12" s="10">
        <v>0.15140000000000001</v>
      </c>
      <c r="D12" s="9">
        <f>VLOOKUP(A12-2,доллар!$A$2:$B$5880,2,FALSE)</f>
        <v>27.5198</v>
      </c>
      <c r="E12" s="12">
        <f t="shared" si="1"/>
        <v>5.5014934701560336E-3</v>
      </c>
      <c r="F12" s="9">
        <v>2005</v>
      </c>
    </row>
    <row r="13" spans="1:19" x14ac:dyDescent="0.25">
      <c r="A13" s="11">
        <f t="shared" si="0"/>
        <v>39202</v>
      </c>
      <c r="B13" s="11">
        <v>39202</v>
      </c>
      <c r="C13" s="10">
        <v>0.35449999999999998</v>
      </c>
      <c r="D13" s="9">
        <f>VLOOKUP(A13-2,доллар!$A$2:$B$5880,2,FALSE)</f>
        <v>25.744599999999998</v>
      </c>
      <c r="E13" s="12">
        <f t="shared" si="1"/>
        <v>1.3769877954988619E-2</v>
      </c>
      <c r="F13" s="9">
        <v>2006</v>
      </c>
    </row>
    <row r="14" spans="1:19" x14ac:dyDescent="0.25">
      <c r="A14" s="11">
        <f t="shared" si="0"/>
        <v>39507</v>
      </c>
      <c r="B14" s="11">
        <v>39507</v>
      </c>
      <c r="C14" s="10">
        <v>0.42070000000000002</v>
      </c>
      <c r="D14" s="9">
        <f>VLOOKUP(A14,доллар!$A$2:$B$5880,2,FALSE)</f>
        <v>24.1159</v>
      </c>
      <c r="E14" s="12">
        <f t="shared" ref="E14:E22" si="2">C14/D14</f>
        <v>1.7444922229732252E-2</v>
      </c>
      <c r="F14" s="9">
        <v>2007</v>
      </c>
    </row>
    <row r="15" spans="1:19" x14ac:dyDescent="0.25">
      <c r="A15" s="11">
        <f t="shared" si="0"/>
        <v>40606</v>
      </c>
      <c r="B15" s="11">
        <v>40606</v>
      </c>
      <c r="C15" s="10">
        <v>0.17519999999999999</v>
      </c>
      <c r="D15" s="9">
        <f>VLOOKUP(A15,доллар!$A$2:$B$5880,2,FALSE)</f>
        <v>28.322800000000001</v>
      </c>
      <c r="E15" s="12">
        <f t="shared" si="2"/>
        <v>6.1858290846950152E-3</v>
      </c>
      <c r="F15" s="9">
        <v>2010</v>
      </c>
    </row>
    <row r="16" spans="1:19" x14ac:dyDescent="0.25">
      <c r="A16" s="11">
        <f t="shared" si="0"/>
        <v>41032</v>
      </c>
      <c r="B16" s="11">
        <v>41032</v>
      </c>
      <c r="C16" s="10">
        <v>0.06</v>
      </c>
      <c r="D16" s="9">
        <f>VLOOKUP(A16,доллар!$A$2:$B$5880,2,FALSE)</f>
        <v>29.370799999999999</v>
      </c>
      <c r="E16" s="12">
        <f t="shared" ref="E16:E18" si="3">C16/D16</f>
        <v>2.042845274898879E-3</v>
      </c>
      <c r="F16" s="9">
        <v>2011</v>
      </c>
    </row>
    <row r="17" spans="1:6" x14ac:dyDescent="0.25">
      <c r="A17" s="11">
        <f t="shared" si="0"/>
        <v>41348</v>
      </c>
      <c r="B17" s="11">
        <v>41348</v>
      </c>
      <c r="C17" s="10">
        <v>0.5353</v>
      </c>
      <c r="D17" s="9">
        <f>VLOOKUP(A17,доллар!$A$2:$B$5880,2,FALSE)</f>
        <v>30.776900000000001</v>
      </c>
      <c r="E17" s="12">
        <f t="shared" si="3"/>
        <v>1.7392914815982114E-2</v>
      </c>
      <c r="F17" s="9">
        <v>2012</v>
      </c>
    </row>
    <row r="18" spans="1:6" x14ac:dyDescent="0.25">
      <c r="A18" s="11">
        <f>B18-5</f>
        <v>41767</v>
      </c>
      <c r="B18" s="11">
        <v>41772</v>
      </c>
      <c r="C18" s="10">
        <v>0.3458</v>
      </c>
      <c r="D18" s="9">
        <f>VLOOKUP(A18,доллар!$A$2:$B$5880,2,FALSE)</f>
        <v>35.497100000000003</v>
      </c>
      <c r="E18" s="12">
        <f t="shared" si="3"/>
        <v>9.7416408664369753E-3</v>
      </c>
      <c r="F18" s="9">
        <v>2013</v>
      </c>
    </row>
    <row r="19" spans="1:6" x14ac:dyDescent="0.25">
      <c r="A19" s="11">
        <f>B19-3</f>
        <v>42140</v>
      </c>
      <c r="B19" s="11">
        <v>42143</v>
      </c>
      <c r="C19" s="10">
        <v>1.0105</v>
      </c>
      <c r="D19" s="9">
        <f>VLOOKUP(A19,доллар!$A$2:$B$5880,2,FALSE)</f>
        <v>50.011499999999998</v>
      </c>
      <c r="E19" s="12">
        <f t="shared" ref="E19" si="4">C19/D19</f>
        <v>2.020535276886316E-2</v>
      </c>
      <c r="F19" s="9">
        <v>2014</v>
      </c>
    </row>
    <row r="20" spans="1:6" x14ac:dyDescent="0.25">
      <c r="A20" s="11">
        <f>B20-2</f>
        <v>42500</v>
      </c>
      <c r="B20" s="11">
        <v>42502</v>
      </c>
      <c r="C20" s="10">
        <v>3.2261000000000002</v>
      </c>
      <c r="D20" s="9">
        <f>VLOOKUP(A20-3,доллар!$A$2:$B$5880,2,FALSE)</f>
        <v>66.192800000000005</v>
      </c>
      <c r="E20" s="12">
        <f t="shared" si="2"/>
        <v>4.8737929200758992E-2</v>
      </c>
      <c r="F20" s="9">
        <v>2015</v>
      </c>
    </row>
    <row r="21" spans="1:6" x14ac:dyDescent="0.25">
      <c r="A21" s="11">
        <f>B21-4</f>
        <v>42845</v>
      </c>
      <c r="B21" s="11">
        <v>42849</v>
      </c>
      <c r="C21" s="10">
        <v>5.0726000000000004</v>
      </c>
      <c r="D21" s="9">
        <f>VLOOKUP(A21,доллар!$A$2:$B$5880,2,FALSE)</f>
        <v>56.1753</v>
      </c>
      <c r="E21" s="12">
        <f t="shared" si="2"/>
        <v>9.0299473256039584E-2</v>
      </c>
      <c r="F21" s="9">
        <v>2016</v>
      </c>
    </row>
    <row r="22" spans="1:6" x14ac:dyDescent="0.25">
      <c r="A22" s="11">
        <f>B22-4</f>
        <v>43265</v>
      </c>
      <c r="B22" s="11">
        <v>43269</v>
      </c>
      <c r="C22" s="10">
        <v>4.2530000000000001</v>
      </c>
      <c r="D22" s="9">
        <f>VLOOKUP(A22,доллар!$A$2:$B$5880,2,FALSE)</f>
        <v>63.116399999999999</v>
      </c>
      <c r="E22" s="12">
        <f t="shared" si="2"/>
        <v>6.7383437585160119E-2</v>
      </c>
      <c r="F22" s="9">
        <v>2017</v>
      </c>
    </row>
    <row r="24" spans="1:6" x14ac:dyDescent="0.25">
      <c r="A24" s="72" t="s">
        <v>244</v>
      </c>
      <c r="B24" s="72"/>
      <c r="C24" s="72"/>
      <c r="D24" s="72"/>
      <c r="E24" s="72"/>
      <c r="F24" s="72"/>
    </row>
    <row r="25" spans="1:6" x14ac:dyDescent="0.25">
      <c r="A25" s="72"/>
      <c r="B25" s="72"/>
      <c r="C25" s="72"/>
      <c r="D25" s="72"/>
      <c r="E25" s="72"/>
      <c r="F25" s="72"/>
    </row>
    <row r="26" spans="1:6" ht="42.75" customHeight="1" x14ac:dyDescent="0.25">
      <c r="A26" s="72"/>
      <c r="B26" s="72"/>
      <c r="C26" s="72"/>
      <c r="D26" s="72"/>
      <c r="E26" s="72"/>
      <c r="F26" s="72"/>
    </row>
    <row r="30" spans="1:6" x14ac:dyDescent="0.25">
      <c r="A30" t="s">
        <v>220</v>
      </c>
    </row>
  </sheetData>
  <mergeCells count="1">
    <mergeCell ref="A24:F26"/>
  </mergeCells>
  <pageMargins left="0.7" right="0.7" top="0.75" bottom="0.75" header="0.3" footer="0.3"/>
  <ignoredErrors>
    <ignoredError sqref="D20" formula="1"/>
  </ignoredErrors>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A27" sqref="A27"/>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1.4999999999999999E-2</v>
      </c>
      <c r="B2" s="6">
        <f>C7</f>
        <v>2.5000000000000001E-2</v>
      </c>
      <c r="C2" s="6">
        <f>C8</f>
        <v>2.5600000000000001E-2</v>
      </c>
      <c r="D2" s="6">
        <f>C9</f>
        <v>0.25</v>
      </c>
      <c r="E2" s="6">
        <f>C10</f>
        <v>0.25</v>
      </c>
      <c r="F2" s="6">
        <f>C11</f>
        <v>0.25</v>
      </c>
      <c r="G2" s="6">
        <f>C12</f>
        <v>0.25</v>
      </c>
      <c r="H2" s="6">
        <f>C13</f>
        <v>0.25</v>
      </c>
      <c r="I2" s="6">
        <f>C14</f>
        <v>0.25</v>
      </c>
      <c r="J2" s="6">
        <f>0</f>
        <v>0</v>
      </c>
      <c r="K2" s="6">
        <f>0</f>
        <v>0</v>
      </c>
      <c r="L2" s="6">
        <f>C15</f>
        <v>0.25</v>
      </c>
      <c r="M2" s="6">
        <f>C16</f>
        <v>0.25</v>
      </c>
      <c r="N2" s="6">
        <f>C17</f>
        <v>0.25</v>
      </c>
      <c r="O2" s="6">
        <f>C18</f>
        <v>0.25</v>
      </c>
      <c r="P2" s="6">
        <f>C19</f>
        <v>0.25</v>
      </c>
      <c r="Q2" s="6">
        <f>C20</f>
        <v>0.25</v>
      </c>
      <c r="R2" s="6">
        <f>C21</f>
        <v>0.25</v>
      </c>
      <c r="S2" s="6">
        <f>C22</f>
        <v>0.25</v>
      </c>
    </row>
    <row r="3" spans="1:19" x14ac:dyDescent="0.25">
      <c r="A3" s="13">
        <f>E6</f>
        <v>5.2705551651440613E-4</v>
      </c>
      <c r="B3" s="13">
        <f>E7</f>
        <v>8.6715227193895263E-4</v>
      </c>
      <c r="C3" s="13">
        <f>E8</f>
        <v>8.2108389488843203E-4</v>
      </c>
      <c r="D3" s="13">
        <f>E9</f>
        <v>8.0338320736284639E-3</v>
      </c>
      <c r="E3" s="13">
        <f>E10</f>
        <v>8.7652866599349268E-3</v>
      </c>
      <c r="F3" s="13">
        <f>E11</f>
        <v>8.9810463996781182E-3</v>
      </c>
      <c r="G3" s="13">
        <f>E12</f>
        <v>9.0843683457001861E-3</v>
      </c>
      <c r="H3" s="13">
        <f>E13</f>
        <v>9.7107742982994495E-3</v>
      </c>
      <c r="I3" s="13">
        <f>E14</f>
        <v>1.036660460526043E-2</v>
      </c>
      <c r="J3" s="6">
        <v>0</v>
      </c>
      <c r="K3" s="6">
        <v>0</v>
      </c>
      <c r="L3" s="13">
        <f>E15</f>
        <v>8.8268109085259932E-3</v>
      </c>
      <c r="M3" s="13">
        <f>E16</f>
        <v>8.5118553120786637E-3</v>
      </c>
      <c r="N3" s="13">
        <f>E17</f>
        <v>8.1229753483944116E-3</v>
      </c>
      <c r="O3" s="13">
        <f>E18</f>
        <v>7.0428288508075304E-3</v>
      </c>
      <c r="P3" s="13">
        <f>E19</f>
        <v>4.9988502644391789E-3</v>
      </c>
      <c r="Q3" s="13">
        <f>E20</f>
        <v>3.7768458200891936E-3</v>
      </c>
      <c r="R3" s="13">
        <f>E21</f>
        <v>4.4503545152406844E-3</v>
      </c>
      <c r="S3" s="13">
        <f>E22</f>
        <v>3.9609356680672539E-3</v>
      </c>
    </row>
    <row r="5" spans="1:19" ht="60" x14ac:dyDescent="0.25">
      <c r="A5" s="9" t="s">
        <v>184</v>
      </c>
      <c r="B5" s="9" t="s">
        <v>185</v>
      </c>
      <c r="C5" s="9" t="s">
        <v>186</v>
      </c>
      <c r="D5" s="9" t="s">
        <v>187</v>
      </c>
      <c r="E5" s="9" t="s">
        <v>188</v>
      </c>
      <c r="F5" s="9" t="s">
        <v>189</v>
      </c>
    </row>
    <row r="6" spans="1:19" x14ac:dyDescent="0.25">
      <c r="A6" s="18">
        <f>B6</f>
        <v>36646</v>
      </c>
      <c r="B6" s="16">
        <v>36646</v>
      </c>
      <c r="C6" s="9">
        <f>1.5/100</f>
        <v>1.4999999999999999E-2</v>
      </c>
      <c r="D6" s="9">
        <f>VLOOKUP(A6-3,доллар!$A$2:$B$5880,2,FALSE)</f>
        <v>28.46</v>
      </c>
      <c r="E6" s="12">
        <f>C6/D6</f>
        <v>5.2705551651440613E-4</v>
      </c>
      <c r="F6" s="9">
        <v>1999</v>
      </c>
    </row>
    <row r="7" spans="1:19" x14ac:dyDescent="0.25">
      <c r="A7" s="11">
        <f>B7</f>
        <v>37013</v>
      </c>
      <c r="B7" s="16">
        <v>37013</v>
      </c>
      <c r="C7" s="9">
        <f>2.5/100</f>
        <v>2.5000000000000001E-2</v>
      </c>
      <c r="D7" s="9">
        <f>VLOOKUP(A7-3,доллар!$A$2:$B$5880,2,FALSE)</f>
        <v>28.83</v>
      </c>
      <c r="E7" s="12">
        <f>C7/D7</f>
        <v>8.6715227193895263E-4</v>
      </c>
      <c r="F7" s="9">
        <v>2000</v>
      </c>
    </row>
    <row r="8" spans="1:19" x14ac:dyDescent="0.25">
      <c r="A8" s="11">
        <f t="shared" ref="A8:A17" si="0">B8</f>
        <v>37372</v>
      </c>
      <c r="B8" s="16">
        <v>37372</v>
      </c>
      <c r="C8" s="9">
        <f>2.56/100</f>
        <v>2.5600000000000001E-2</v>
      </c>
      <c r="D8" s="9">
        <f>VLOOKUP(A8,доллар!$A$2:$B$5880,2,FALSE)</f>
        <v>31.1783</v>
      </c>
      <c r="E8" s="12">
        <f t="shared" ref="E8:E22" si="1">C8/D8</f>
        <v>8.2108389488843203E-4</v>
      </c>
      <c r="F8" s="9">
        <v>2001</v>
      </c>
    </row>
    <row r="9" spans="1:19" x14ac:dyDescent="0.25">
      <c r="A9" s="11">
        <f t="shared" si="0"/>
        <v>37748</v>
      </c>
      <c r="B9" s="11">
        <v>37748</v>
      </c>
      <c r="C9" s="10">
        <v>0.25</v>
      </c>
      <c r="D9" s="9">
        <f>VLOOKUP(A9,доллар!$A$2:$B$5880,2,FALSE)</f>
        <v>31.118400000000001</v>
      </c>
      <c r="E9" s="12">
        <f t="shared" si="1"/>
        <v>8.0338320736284639E-3</v>
      </c>
      <c r="F9" s="9">
        <v>2002</v>
      </c>
    </row>
    <row r="10" spans="1:19" x14ac:dyDescent="0.25">
      <c r="A10" s="11">
        <f t="shared" si="0"/>
        <v>38056</v>
      </c>
      <c r="B10" s="11">
        <v>38056</v>
      </c>
      <c r="C10" s="10">
        <v>0.25</v>
      </c>
      <c r="D10" s="9">
        <f>VLOOKUP(A10,доллар!$A$2:$B$5880,2,FALSE)</f>
        <v>28.521599999999999</v>
      </c>
      <c r="E10" s="12">
        <f t="shared" si="1"/>
        <v>8.7652866599349268E-3</v>
      </c>
      <c r="F10" s="9">
        <v>2003</v>
      </c>
    </row>
    <row r="11" spans="1:19" x14ac:dyDescent="0.25">
      <c r="A11" s="11">
        <f t="shared" si="0"/>
        <v>38476</v>
      </c>
      <c r="B11" s="11">
        <v>38476</v>
      </c>
      <c r="C11" s="10">
        <v>0.25</v>
      </c>
      <c r="D11" s="9">
        <f>VLOOKUP(A11,доллар!$A$2:$B$5880,2,FALSE)</f>
        <v>27.836400000000001</v>
      </c>
      <c r="E11" s="12">
        <f t="shared" si="1"/>
        <v>8.9810463996781182E-3</v>
      </c>
      <c r="F11" s="9">
        <v>2004</v>
      </c>
    </row>
    <row r="12" spans="1:19" x14ac:dyDescent="0.25">
      <c r="A12" s="11">
        <f t="shared" si="0"/>
        <v>38831</v>
      </c>
      <c r="B12" s="11">
        <v>38831</v>
      </c>
      <c r="C12" s="10">
        <v>0.25</v>
      </c>
      <c r="D12" s="9">
        <f>VLOOKUP(A12-2,доллар!$A$2:$B$5880,2,FALSE)</f>
        <v>27.5198</v>
      </c>
      <c r="E12" s="12">
        <f t="shared" si="1"/>
        <v>9.0843683457001861E-3</v>
      </c>
      <c r="F12" s="9">
        <v>2005</v>
      </c>
    </row>
    <row r="13" spans="1:19" x14ac:dyDescent="0.25">
      <c r="A13" s="11">
        <f t="shared" si="0"/>
        <v>39202</v>
      </c>
      <c r="B13" s="11">
        <v>39202</v>
      </c>
      <c r="C13" s="10">
        <v>0.25</v>
      </c>
      <c r="D13" s="9">
        <f>VLOOKUP(A13-2,доллар!$A$2:$B$5880,2,FALSE)</f>
        <v>25.744599999999998</v>
      </c>
      <c r="E13" s="12">
        <f t="shared" si="1"/>
        <v>9.7107742982994495E-3</v>
      </c>
      <c r="F13" s="9">
        <v>2006</v>
      </c>
    </row>
    <row r="14" spans="1:19" x14ac:dyDescent="0.25">
      <c r="A14" s="11">
        <f t="shared" si="0"/>
        <v>39507</v>
      </c>
      <c r="B14" s="11">
        <v>39507</v>
      </c>
      <c r="C14" s="10">
        <v>0.25</v>
      </c>
      <c r="D14" s="9">
        <f>VLOOKUP(A14,доллар!$A$2:$B$5880,2,FALSE)</f>
        <v>24.1159</v>
      </c>
      <c r="E14" s="12">
        <f t="shared" si="1"/>
        <v>1.036660460526043E-2</v>
      </c>
      <c r="F14" s="9">
        <v>2007</v>
      </c>
    </row>
    <row r="15" spans="1:19" x14ac:dyDescent="0.25">
      <c r="A15" s="11">
        <f t="shared" si="0"/>
        <v>40606</v>
      </c>
      <c r="B15" s="11">
        <v>40606</v>
      </c>
      <c r="C15" s="10">
        <v>0.25</v>
      </c>
      <c r="D15" s="9">
        <f>VLOOKUP(A15,доллар!$A$2:$B$5880,2,FALSE)</f>
        <v>28.322800000000001</v>
      </c>
      <c r="E15" s="12">
        <f t="shared" si="1"/>
        <v>8.8268109085259932E-3</v>
      </c>
      <c r="F15" s="9">
        <v>2010</v>
      </c>
    </row>
    <row r="16" spans="1:19" x14ac:dyDescent="0.25">
      <c r="A16" s="11">
        <f t="shared" si="0"/>
        <v>41032</v>
      </c>
      <c r="B16" s="11">
        <v>41032</v>
      </c>
      <c r="C16" s="10">
        <v>0.25</v>
      </c>
      <c r="D16" s="9">
        <f>VLOOKUP(A16,доллар!$A$2:$B$5880,2,FALSE)</f>
        <v>29.370799999999999</v>
      </c>
      <c r="E16" s="12">
        <f t="shared" si="1"/>
        <v>8.5118553120786637E-3</v>
      </c>
      <c r="F16" s="9">
        <v>2011</v>
      </c>
    </row>
    <row r="17" spans="1:6" x14ac:dyDescent="0.25">
      <c r="A17" s="11">
        <f t="shared" si="0"/>
        <v>41348</v>
      </c>
      <c r="B17" s="11">
        <v>41348</v>
      </c>
      <c r="C17" s="10">
        <v>0.25</v>
      </c>
      <c r="D17" s="9">
        <f>VLOOKUP(A17,доллар!$A$2:$B$5880,2,FALSE)</f>
        <v>30.776900000000001</v>
      </c>
      <c r="E17" s="12">
        <f t="shared" si="1"/>
        <v>8.1229753483944116E-3</v>
      </c>
      <c r="F17" s="9">
        <v>2012</v>
      </c>
    </row>
    <row r="18" spans="1:6" x14ac:dyDescent="0.25">
      <c r="A18" s="11">
        <f>B18-5</f>
        <v>41767</v>
      </c>
      <c r="B18" s="11">
        <v>41772</v>
      </c>
      <c r="C18" s="10">
        <v>0.25</v>
      </c>
      <c r="D18" s="9">
        <f>VLOOKUP(A18,доллар!$A$2:$B$5880,2,FALSE)</f>
        <v>35.497100000000003</v>
      </c>
      <c r="E18" s="12">
        <f t="shared" si="1"/>
        <v>7.0428288508075304E-3</v>
      </c>
      <c r="F18" s="9">
        <v>2013</v>
      </c>
    </row>
    <row r="19" spans="1:6" x14ac:dyDescent="0.25">
      <c r="A19" s="11">
        <f>B19-3</f>
        <v>42140</v>
      </c>
      <c r="B19" s="11">
        <v>42143</v>
      </c>
      <c r="C19" s="10">
        <v>0.25</v>
      </c>
      <c r="D19" s="9">
        <f>VLOOKUP(A19,доллар!$A$2:$B$5880,2,FALSE)</f>
        <v>50.011499999999998</v>
      </c>
      <c r="E19" s="12">
        <f t="shared" si="1"/>
        <v>4.9988502644391789E-3</v>
      </c>
      <c r="F19" s="9">
        <v>2014</v>
      </c>
    </row>
    <row r="20" spans="1:6" x14ac:dyDescent="0.25">
      <c r="A20" s="11">
        <f>B20-2</f>
        <v>42500</v>
      </c>
      <c r="B20" s="11">
        <v>42502</v>
      </c>
      <c r="C20" s="10">
        <v>0.25</v>
      </c>
      <c r="D20" s="9">
        <f>VLOOKUP(A20-3,доллар!$A$2:$B$5880,2,FALSE)</f>
        <v>66.192800000000005</v>
      </c>
      <c r="E20" s="12">
        <f t="shared" si="1"/>
        <v>3.7768458200891936E-3</v>
      </c>
      <c r="F20" s="9">
        <v>2015</v>
      </c>
    </row>
    <row r="21" spans="1:6" x14ac:dyDescent="0.25">
      <c r="A21" s="11">
        <f>B21-4</f>
        <v>42845</v>
      </c>
      <c r="B21" s="11">
        <v>42849</v>
      </c>
      <c r="C21" s="10">
        <v>0.25</v>
      </c>
      <c r="D21" s="9">
        <f>VLOOKUP(A21,доллар!$A$2:$B$5880,2,FALSE)</f>
        <v>56.1753</v>
      </c>
      <c r="E21" s="12">
        <f t="shared" si="1"/>
        <v>4.4503545152406844E-3</v>
      </c>
      <c r="F21" s="9">
        <v>2016</v>
      </c>
    </row>
    <row r="22" spans="1:6" x14ac:dyDescent="0.25">
      <c r="A22" s="11">
        <f>B22-4</f>
        <v>43265</v>
      </c>
      <c r="B22" s="11">
        <v>43269</v>
      </c>
      <c r="C22" s="10">
        <v>0.25</v>
      </c>
      <c r="D22" s="9">
        <f>VLOOKUP(A22,доллар!$A$2:$B$5880,2,FALSE)</f>
        <v>63.116399999999999</v>
      </c>
      <c r="E22" s="12">
        <f t="shared" si="1"/>
        <v>3.9609356680672539E-3</v>
      </c>
      <c r="F22" s="9">
        <v>2017</v>
      </c>
    </row>
    <row r="24" spans="1:6" x14ac:dyDescent="0.25">
      <c r="A24" s="72" t="s">
        <v>244</v>
      </c>
      <c r="B24" s="72"/>
      <c r="C24" s="72"/>
      <c r="D24" s="72"/>
      <c r="E24" s="72"/>
      <c r="F24" s="72"/>
    </row>
    <row r="25" spans="1:6" x14ac:dyDescent="0.25">
      <c r="A25" s="72"/>
      <c r="B25" s="72"/>
      <c r="C25" s="72"/>
      <c r="D25" s="72"/>
      <c r="E25" s="72"/>
      <c r="F25" s="72"/>
    </row>
    <row r="26" spans="1:6" ht="42.75" customHeight="1" x14ac:dyDescent="0.25">
      <c r="A26" s="72"/>
      <c r="B26" s="72"/>
      <c r="C26" s="72"/>
      <c r="D26" s="72"/>
      <c r="E26" s="72"/>
      <c r="F26" s="72"/>
    </row>
    <row r="30" spans="1:6" x14ac:dyDescent="0.25">
      <c r="A30" t="s">
        <v>220</v>
      </c>
    </row>
  </sheetData>
  <mergeCells count="1">
    <mergeCell ref="A24:F26"/>
  </mergeCells>
  <pageMargins left="0.7" right="0.7" top="0.75" bottom="0.75" header="0.3" footer="0.3"/>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S4" sqref="S4"/>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v>0</v>
      </c>
      <c r="C2" s="6">
        <v>0</v>
      </c>
      <c r="D2" s="6">
        <v>0</v>
      </c>
      <c r="E2" s="6">
        <v>0</v>
      </c>
      <c r="F2" s="6">
        <v>0</v>
      </c>
      <c r="G2" s="6">
        <v>0</v>
      </c>
      <c r="H2" s="6">
        <v>0</v>
      </c>
      <c r="I2" s="6">
        <v>0</v>
      </c>
      <c r="J2" s="6">
        <v>0</v>
      </c>
      <c r="K2" s="6">
        <v>0</v>
      </c>
      <c r="L2" s="6">
        <v>0</v>
      </c>
      <c r="M2" s="6">
        <v>0</v>
      </c>
      <c r="N2" s="6">
        <f>C6</f>
        <v>0.69</v>
      </c>
      <c r="O2" s="6">
        <f>C7</f>
        <v>0.28999999999999998</v>
      </c>
      <c r="P2" s="6">
        <f>0</f>
        <v>0</v>
      </c>
      <c r="Q2" s="6">
        <v>0</v>
      </c>
      <c r="R2" s="6">
        <f>C8</f>
        <v>0.42</v>
      </c>
      <c r="S2" s="6">
        <f>C9</f>
        <v>1.06</v>
      </c>
    </row>
    <row r="3" spans="1:19" x14ac:dyDescent="0.25">
      <c r="A3" s="6">
        <v>0</v>
      </c>
      <c r="B3" s="6">
        <v>0</v>
      </c>
      <c r="C3" s="6">
        <v>0</v>
      </c>
      <c r="D3" s="6">
        <v>0</v>
      </c>
      <c r="E3" s="6">
        <v>0</v>
      </c>
      <c r="F3" s="6">
        <v>0</v>
      </c>
      <c r="G3" s="6">
        <v>0</v>
      </c>
      <c r="H3" s="6">
        <v>0</v>
      </c>
      <c r="I3" s="6">
        <v>0</v>
      </c>
      <c r="J3" s="6">
        <v>0</v>
      </c>
      <c r="K3" s="6">
        <v>0</v>
      </c>
      <c r="L3" s="6">
        <v>0</v>
      </c>
      <c r="M3" s="6">
        <v>0</v>
      </c>
      <c r="N3" s="13">
        <f>E6</f>
        <v>2.1962911327132788E-2</v>
      </c>
      <c r="O3" s="13">
        <f>E7</f>
        <v>8.4514841097527212E-3</v>
      </c>
      <c r="P3" s="6">
        <v>0</v>
      </c>
      <c r="Q3" s="6">
        <v>0</v>
      </c>
      <c r="R3" s="13">
        <f>E8</f>
        <v>6.9560378408458539E-3</v>
      </c>
      <c r="S3" s="13">
        <f>E9</f>
        <v>1.7016248912404847E-2</v>
      </c>
    </row>
    <row r="5" spans="1:19" ht="60" x14ac:dyDescent="0.25">
      <c r="A5" s="9" t="s">
        <v>184</v>
      </c>
      <c r="B5" s="9" t="s">
        <v>185</v>
      </c>
      <c r="C5" s="9" t="s">
        <v>186</v>
      </c>
      <c r="D5" s="9" t="s">
        <v>187</v>
      </c>
      <c r="E5" s="9" t="s">
        <v>188</v>
      </c>
      <c r="F5" s="9" t="s">
        <v>189</v>
      </c>
    </row>
    <row r="6" spans="1:19" x14ac:dyDescent="0.25">
      <c r="A6" s="11">
        <f>B6</f>
        <v>41411</v>
      </c>
      <c r="B6" s="16">
        <v>41411</v>
      </c>
      <c r="C6" s="9">
        <v>0.69</v>
      </c>
      <c r="D6" s="9">
        <f>VLOOKUP(A6,доллар!$A$2:$B$5880,2,FALSE)</f>
        <v>31.416599999999999</v>
      </c>
      <c r="E6" s="12">
        <f>C6/D6</f>
        <v>2.1962911327132788E-2</v>
      </c>
      <c r="F6" s="9">
        <v>2012</v>
      </c>
    </row>
    <row r="7" spans="1:19" x14ac:dyDescent="0.25">
      <c r="A7" s="11">
        <f>B7-2</f>
        <v>41835</v>
      </c>
      <c r="B7" s="16">
        <v>41837</v>
      </c>
      <c r="C7" s="9">
        <v>0.28999999999999998</v>
      </c>
      <c r="D7" s="9">
        <f>VLOOKUP(A7,доллар!$A$2:$B$5880,2,FALSE)</f>
        <v>34.313499999999998</v>
      </c>
      <c r="E7" s="12">
        <f t="shared" ref="E7:E9" si="0">C7/D7</f>
        <v>8.4514841097527212E-3</v>
      </c>
      <c r="F7" s="9">
        <v>2013</v>
      </c>
    </row>
    <row r="8" spans="1:19" x14ac:dyDescent="0.25">
      <c r="A8" s="11">
        <f>B8-2</f>
        <v>42926</v>
      </c>
      <c r="B8" s="11">
        <v>42928</v>
      </c>
      <c r="C8" s="10">
        <v>0.42</v>
      </c>
      <c r="D8" s="9">
        <f>VLOOKUP(A8-2,доллар!$A$2:$B$5880,2,FALSE)</f>
        <v>60.379199999999997</v>
      </c>
      <c r="E8" s="12">
        <f t="shared" si="0"/>
        <v>6.9560378408458539E-3</v>
      </c>
      <c r="F8" s="9">
        <v>2016</v>
      </c>
    </row>
    <row r="9" spans="1:19" x14ac:dyDescent="0.25">
      <c r="A9" s="11">
        <f>B9-2</f>
        <v>43297</v>
      </c>
      <c r="B9" s="11">
        <v>43299</v>
      </c>
      <c r="C9" s="10">
        <v>1.06</v>
      </c>
      <c r="D9" s="9">
        <f>VLOOKUP(A9-2,доллар!$A$2:$B$5880,2,FALSE)</f>
        <v>62.293399999999998</v>
      </c>
      <c r="E9" s="12">
        <f t="shared" si="0"/>
        <v>1.7016248912404847E-2</v>
      </c>
      <c r="F9" s="9">
        <v>2017</v>
      </c>
    </row>
    <row r="20" spans="1:1" x14ac:dyDescent="0.25">
      <c r="A20" t="s">
        <v>220</v>
      </c>
    </row>
  </sheetData>
  <pageMargins left="0.7" right="0.7" top="0.75" bottom="0.75" header="0.3" footer="0.3"/>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 sqref="A2: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c r="B2" s="6"/>
      <c r="C2" s="6"/>
      <c r="D2" s="6"/>
      <c r="E2" s="6"/>
      <c r="F2" s="6"/>
      <c r="G2" s="6"/>
      <c r="H2" s="6"/>
      <c r="I2" s="6"/>
      <c r="J2" s="6"/>
      <c r="K2" s="6"/>
      <c r="L2" s="6"/>
      <c r="M2" s="6"/>
      <c r="N2" s="6"/>
      <c r="O2" s="6"/>
      <c r="P2" s="6"/>
      <c r="Q2" s="6"/>
      <c r="R2" s="6"/>
      <c r="S2" s="6"/>
    </row>
    <row r="3" spans="1:19" x14ac:dyDescent="0.25">
      <c r="A3" s="6"/>
      <c r="B3" s="6"/>
      <c r="C3" s="13"/>
      <c r="D3" s="13"/>
      <c r="E3" s="13"/>
      <c r="F3" s="13"/>
      <c r="G3" s="13"/>
      <c r="H3" s="13"/>
      <c r="I3" s="13"/>
      <c r="J3" s="6"/>
      <c r="K3" s="6"/>
      <c r="L3" s="6"/>
      <c r="M3" s="6"/>
      <c r="N3" s="6"/>
      <c r="O3" s="6"/>
      <c r="P3" s="6"/>
      <c r="Q3" s="6"/>
      <c r="R3" s="6"/>
      <c r="S3" s="6"/>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7" spans="1:19" x14ac:dyDescent="0.25">
      <c r="A7" s="11"/>
      <c r="B7" s="16"/>
      <c r="C7" s="9"/>
      <c r="D7" s="9" t="e">
        <f>VLOOKUP(A7,доллар!$A$2:$B$5880,2,FALSE)</f>
        <v>#N/A</v>
      </c>
      <c r="E7" s="12" t="e">
        <f t="shared" ref="E7:E12" si="0">C7/D7</f>
        <v>#N/A</v>
      </c>
      <c r="F7" s="9"/>
    </row>
    <row r="8" spans="1:19" x14ac:dyDescent="0.25">
      <c r="A8" s="11"/>
      <c r="B8" s="11"/>
      <c r="C8" s="10"/>
      <c r="D8" s="9" t="e">
        <f>VLOOKUP(A8,доллар!$A$2:$B$5880,2,FALSE)</f>
        <v>#N/A</v>
      </c>
      <c r="E8" s="12" t="e">
        <f t="shared" si="0"/>
        <v>#N/A</v>
      </c>
      <c r="F8" s="9"/>
    </row>
    <row r="9" spans="1:19" x14ac:dyDescent="0.25">
      <c r="A9" s="11"/>
      <c r="B9" s="11"/>
      <c r="C9" s="10"/>
      <c r="D9" s="9" t="e">
        <f>VLOOKUP(A9,доллар!$A$2:$B$5880,2,FALSE)</f>
        <v>#N/A</v>
      </c>
      <c r="E9" s="12" t="e">
        <f t="shared" si="0"/>
        <v>#N/A</v>
      </c>
      <c r="F9" s="9"/>
    </row>
    <row r="10" spans="1:19" x14ac:dyDescent="0.25">
      <c r="A10" s="11"/>
      <c r="B10" s="11"/>
      <c r="C10" s="10"/>
      <c r="D10" s="9" t="e">
        <f>VLOOKUP(A10,доллар!$A$2:$B$5880,2,FALSE)</f>
        <v>#N/A</v>
      </c>
      <c r="E10" s="12" t="e">
        <f t="shared" si="0"/>
        <v>#N/A</v>
      </c>
      <c r="F10" s="9"/>
    </row>
    <row r="11" spans="1:19" x14ac:dyDescent="0.25">
      <c r="A11" s="11"/>
      <c r="B11" s="11"/>
      <c r="C11" s="10"/>
      <c r="D11" s="9" t="e">
        <f>VLOOKUP(A11,доллар!$A$2:$B$5880,2,FALSE)</f>
        <v>#N/A</v>
      </c>
      <c r="E11" s="12" t="e">
        <f t="shared" si="0"/>
        <v>#N/A</v>
      </c>
      <c r="F11" s="9"/>
    </row>
    <row r="12" spans="1:19" x14ac:dyDescent="0.25">
      <c r="A12" s="11"/>
      <c r="B12" s="11"/>
      <c r="C12" s="10"/>
      <c r="D12" s="9" t="e">
        <f>VLOOKUP(A12,доллар!$A$2:$B$5880,2,FALSE)</f>
        <v>#N/A</v>
      </c>
      <c r="E12" s="12" t="e">
        <f t="shared" si="0"/>
        <v>#N/A</v>
      </c>
      <c r="F12" s="9"/>
    </row>
    <row r="13" spans="1:19" x14ac:dyDescent="0.25">
      <c r="A13" s="11"/>
      <c r="B13" s="11"/>
      <c r="C13" s="10"/>
      <c r="D13" s="9" t="e">
        <f>VLOOKUP(A13,доллар!$A$2:$B$5880,2,FALSE)</f>
        <v>#N/A</v>
      </c>
      <c r="E13" s="12" t="e">
        <f t="shared" ref="E13:E19" si="1">C13/D13</f>
        <v>#N/A</v>
      </c>
      <c r="F13" s="9"/>
    </row>
    <row r="14" spans="1:19" x14ac:dyDescent="0.25">
      <c r="A14" s="11"/>
      <c r="B14" s="11"/>
      <c r="C14" s="10"/>
      <c r="D14" s="9" t="e">
        <f>VLOOKUP(A14,доллар!$A$2:$B$5880,2,FALSE)</f>
        <v>#N/A</v>
      </c>
      <c r="E14" s="12" t="e">
        <f t="shared" si="1"/>
        <v>#N/A</v>
      </c>
      <c r="F14" s="9"/>
    </row>
    <row r="15" spans="1:19" x14ac:dyDescent="0.25">
      <c r="A15" s="11"/>
      <c r="B15" s="11"/>
      <c r="C15" s="10"/>
      <c r="D15" s="9" t="e">
        <f>VLOOKUP(A15,доллар!$A$2:$B$5880,2,FALSE)</f>
        <v>#N/A</v>
      </c>
      <c r="E15" s="12" t="e">
        <f t="shared" si="1"/>
        <v>#N/A</v>
      </c>
      <c r="F15" s="9"/>
    </row>
    <row r="16" spans="1:19" x14ac:dyDescent="0.25">
      <c r="A16" s="11"/>
      <c r="B16" s="11"/>
      <c r="C16" s="10"/>
      <c r="D16" s="9" t="e">
        <f>VLOOKUP(A16,доллар!$A$2:$B$5880,2,FALSE)</f>
        <v>#N/A</v>
      </c>
      <c r="E16" s="12" t="e">
        <f t="shared" si="1"/>
        <v>#N/A</v>
      </c>
      <c r="F16" s="9"/>
    </row>
    <row r="17" spans="1:6" x14ac:dyDescent="0.25">
      <c r="A17" s="11"/>
      <c r="B17" s="11"/>
      <c r="C17" s="10"/>
      <c r="D17" s="9" t="e">
        <f>VLOOKUP(A17,доллар!$A$2:$B$5880,2,FALSE)</f>
        <v>#N/A</v>
      </c>
      <c r="E17" s="12" t="e">
        <f t="shared" si="1"/>
        <v>#N/A</v>
      </c>
      <c r="F17" s="9"/>
    </row>
    <row r="18" spans="1:6" x14ac:dyDescent="0.25">
      <c r="A18" s="11"/>
      <c r="B18" s="11"/>
      <c r="C18" s="10"/>
      <c r="D18" s="9" t="e">
        <f>VLOOKUP(A18,доллар!$A$2:$B$5880,2,FALSE)</f>
        <v>#N/A</v>
      </c>
      <c r="E18" s="12" t="e">
        <f t="shared" si="1"/>
        <v>#N/A</v>
      </c>
      <c r="F18" s="9"/>
    </row>
    <row r="19" spans="1:6" x14ac:dyDescent="0.25">
      <c r="A19" s="11"/>
      <c r="B19" s="11"/>
      <c r="C19" s="10"/>
      <c r="D19" s="9" t="e">
        <f>VLOOKUP(A19,доллар!$A$2:$B$5880,2,FALSE)</f>
        <v>#N/A</v>
      </c>
      <c r="E19" s="12" t="e">
        <f t="shared" si="1"/>
        <v>#N/A</v>
      </c>
      <c r="F19" s="9"/>
    </row>
    <row r="36" spans="1:1" x14ac:dyDescent="0.25">
      <c r="A36" t="s">
        <v>220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B6" sqref="B6"/>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v>0</v>
      </c>
      <c r="C2" s="6">
        <v>0</v>
      </c>
      <c r="D2" s="6">
        <v>0</v>
      </c>
      <c r="E2" s="6">
        <v>0</v>
      </c>
      <c r="F2" s="6">
        <v>0</v>
      </c>
      <c r="G2" s="6">
        <v>0</v>
      </c>
      <c r="H2" s="6">
        <v>0</v>
      </c>
      <c r="I2" s="6">
        <v>0</v>
      </c>
      <c r="J2" s="6">
        <v>0</v>
      </c>
      <c r="K2" s="6">
        <v>0</v>
      </c>
      <c r="L2" s="6">
        <v>0</v>
      </c>
      <c r="M2" s="6">
        <v>0</v>
      </c>
      <c r="N2" s="6">
        <v>0</v>
      </c>
      <c r="O2" s="6">
        <v>0</v>
      </c>
      <c r="P2" s="6">
        <v>0</v>
      </c>
      <c r="Q2" s="6">
        <v>0</v>
      </c>
      <c r="R2" s="6">
        <v>0</v>
      </c>
      <c r="S2" s="6">
        <v>0</v>
      </c>
    </row>
    <row r="3" spans="1:19" x14ac:dyDescent="0.25">
      <c r="A3" s="6">
        <v>0</v>
      </c>
      <c r="B3" s="6">
        <v>0</v>
      </c>
      <c r="C3" s="6">
        <v>0</v>
      </c>
      <c r="D3" s="6">
        <v>0</v>
      </c>
      <c r="E3" s="6">
        <v>0</v>
      </c>
      <c r="F3" s="6">
        <v>0</v>
      </c>
      <c r="G3" s="6">
        <v>0</v>
      </c>
      <c r="H3" s="6">
        <v>0</v>
      </c>
      <c r="I3" s="6">
        <v>0</v>
      </c>
      <c r="J3" s="6">
        <v>0</v>
      </c>
      <c r="K3" s="6">
        <v>0</v>
      </c>
      <c r="L3" s="6">
        <v>0</v>
      </c>
      <c r="M3" s="6">
        <v>0</v>
      </c>
      <c r="N3" s="6">
        <v>0</v>
      </c>
      <c r="O3" s="6">
        <v>0</v>
      </c>
      <c r="P3" s="6">
        <v>0</v>
      </c>
      <c r="Q3" s="6">
        <v>0</v>
      </c>
      <c r="R3" s="6">
        <v>0</v>
      </c>
      <c r="S3" s="6">
        <v>0</v>
      </c>
    </row>
    <row r="5" spans="1:19" ht="60" x14ac:dyDescent="0.25">
      <c r="A5" s="9" t="s">
        <v>184</v>
      </c>
      <c r="B5" s="9" t="s">
        <v>185</v>
      </c>
      <c r="C5" s="9" t="s">
        <v>186</v>
      </c>
      <c r="D5" s="9" t="s">
        <v>187</v>
      </c>
      <c r="E5" s="9" t="s">
        <v>188</v>
      </c>
      <c r="F5" s="9" t="s">
        <v>189</v>
      </c>
    </row>
    <row r="6" spans="1:19" x14ac:dyDescent="0.25">
      <c r="A6" s="11"/>
      <c r="B6" s="16"/>
      <c r="C6" s="9"/>
      <c r="D6" s="9" t="e">
        <f>VLOOKUP(A6,доллар!$A$2:$B$5880,2,FALSE)</f>
        <v>#N/A</v>
      </c>
      <c r="E6" s="12" t="e">
        <f>C6/D6</f>
        <v>#N/A</v>
      </c>
      <c r="F6" s="9"/>
    </row>
    <row r="23" spans="1:1" x14ac:dyDescent="0.25">
      <c r="A23" t="s">
        <v>220</v>
      </c>
    </row>
  </sheetData>
  <pageMargins left="0.7" right="0.7" top="0.75" bottom="0.75" header="0.3" footer="0.3"/>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80"/>
  <sheetViews>
    <sheetView topLeftCell="A5844" workbookViewId="0">
      <selection activeCell="B93" sqref="B93"/>
    </sheetView>
  </sheetViews>
  <sheetFormatPr defaultRowHeight="15" x14ac:dyDescent="0.25"/>
  <cols>
    <col min="1" max="1" width="11" customWidth="1"/>
    <col min="2" max="2" width="10" customWidth="1"/>
  </cols>
  <sheetData>
    <row r="1" spans="1:2" x14ac:dyDescent="0.25">
      <c r="A1" t="s">
        <v>182</v>
      </c>
      <c r="B1" t="s">
        <v>183</v>
      </c>
    </row>
    <row r="2" spans="1:2" x14ac:dyDescent="0.25">
      <c r="A2" s="7">
        <v>34341</v>
      </c>
      <c r="B2" s="8">
        <v>1.2589999999999999</v>
      </c>
    </row>
    <row r="3" spans="1:2" x14ac:dyDescent="0.25">
      <c r="A3" s="7">
        <v>34346</v>
      </c>
      <c r="B3" s="8">
        <v>1.2929999999999999</v>
      </c>
    </row>
    <row r="4" spans="1:2" x14ac:dyDescent="0.25">
      <c r="A4" s="7">
        <v>34348</v>
      </c>
      <c r="B4" s="8">
        <v>1.3560000000000001</v>
      </c>
    </row>
    <row r="5" spans="1:2" x14ac:dyDescent="0.25">
      <c r="A5" s="7">
        <v>34353</v>
      </c>
      <c r="B5" s="8">
        <v>1.504</v>
      </c>
    </row>
    <row r="6" spans="1:2" x14ac:dyDescent="0.25">
      <c r="A6" s="7">
        <v>34355</v>
      </c>
      <c r="B6" s="8">
        <v>1.5529999999999999</v>
      </c>
    </row>
    <row r="7" spans="1:2" x14ac:dyDescent="0.25">
      <c r="A7" s="7">
        <v>34360</v>
      </c>
      <c r="B7" s="8">
        <v>1.544</v>
      </c>
    </row>
    <row r="8" spans="1:2" x14ac:dyDescent="0.25">
      <c r="A8" s="7">
        <v>34362</v>
      </c>
      <c r="B8" s="8">
        <v>1.542</v>
      </c>
    </row>
    <row r="9" spans="1:2" x14ac:dyDescent="0.25">
      <c r="A9" s="7">
        <v>34367</v>
      </c>
      <c r="B9" s="8">
        <v>1.56</v>
      </c>
    </row>
    <row r="10" spans="1:2" x14ac:dyDescent="0.25">
      <c r="A10" s="7">
        <v>34369</v>
      </c>
      <c r="B10" s="8">
        <v>1.56</v>
      </c>
    </row>
    <row r="11" spans="1:2" x14ac:dyDescent="0.25">
      <c r="A11" s="7">
        <v>34374</v>
      </c>
      <c r="B11" s="8">
        <v>1.569</v>
      </c>
    </row>
    <row r="12" spans="1:2" x14ac:dyDescent="0.25">
      <c r="A12" s="7">
        <v>34376</v>
      </c>
      <c r="B12" s="8">
        <v>1.5680000000000001</v>
      </c>
    </row>
    <row r="13" spans="1:2" x14ac:dyDescent="0.25">
      <c r="A13" s="7">
        <v>34381</v>
      </c>
      <c r="B13" s="8">
        <v>1.5669999999999999</v>
      </c>
    </row>
    <row r="14" spans="1:2" x14ac:dyDescent="0.25">
      <c r="A14" s="7">
        <v>34383</v>
      </c>
      <c r="B14" s="8">
        <v>1.5669999999999999</v>
      </c>
    </row>
    <row r="15" spans="1:2" x14ac:dyDescent="0.25">
      <c r="A15" s="7">
        <v>34388</v>
      </c>
      <c r="B15" s="8">
        <v>1.585</v>
      </c>
    </row>
    <row r="16" spans="1:2" x14ac:dyDescent="0.25">
      <c r="A16" s="7">
        <v>34390</v>
      </c>
      <c r="B16" s="8">
        <v>1.657</v>
      </c>
    </row>
    <row r="17" spans="1:2" x14ac:dyDescent="0.25">
      <c r="A17" s="7">
        <v>34395</v>
      </c>
      <c r="B17" s="8">
        <v>1.6679999999999999</v>
      </c>
    </row>
    <row r="18" spans="1:2" x14ac:dyDescent="0.25">
      <c r="A18" s="7">
        <v>34397</v>
      </c>
      <c r="B18" s="8">
        <v>1.6930000000000001</v>
      </c>
    </row>
    <row r="19" spans="1:2" x14ac:dyDescent="0.25">
      <c r="A19" s="7">
        <v>34404</v>
      </c>
      <c r="B19" s="8">
        <v>1.706</v>
      </c>
    </row>
    <row r="20" spans="1:2" x14ac:dyDescent="0.25">
      <c r="A20" s="7">
        <v>34409</v>
      </c>
      <c r="B20" s="8">
        <v>1.716</v>
      </c>
    </row>
    <row r="21" spans="1:2" x14ac:dyDescent="0.25">
      <c r="A21" s="7">
        <v>34411</v>
      </c>
      <c r="B21" s="8">
        <v>1.724</v>
      </c>
    </row>
    <row r="22" spans="1:2" x14ac:dyDescent="0.25">
      <c r="A22" s="7">
        <v>34416</v>
      </c>
      <c r="B22" s="8">
        <v>1.736</v>
      </c>
    </row>
    <row r="23" spans="1:2" x14ac:dyDescent="0.25">
      <c r="A23" s="7">
        <v>34418</v>
      </c>
      <c r="B23" s="8">
        <v>1.742</v>
      </c>
    </row>
    <row r="24" spans="1:2" x14ac:dyDescent="0.25">
      <c r="A24" s="7">
        <v>34423</v>
      </c>
      <c r="B24" s="8">
        <v>1.7529999999999999</v>
      </c>
    </row>
    <row r="25" spans="1:2" x14ac:dyDescent="0.25">
      <c r="A25" s="7">
        <v>34425</v>
      </c>
      <c r="B25" s="8">
        <v>1.7529999999999999</v>
      </c>
    </row>
    <row r="26" spans="1:2" x14ac:dyDescent="0.25">
      <c r="A26" s="7">
        <v>34430</v>
      </c>
      <c r="B26" s="8">
        <v>1.772</v>
      </c>
    </row>
    <row r="27" spans="1:2" x14ac:dyDescent="0.25">
      <c r="A27" s="7">
        <v>34432</v>
      </c>
      <c r="B27" s="8">
        <v>1.772</v>
      </c>
    </row>
    <row r="28" spans="1:2" x14ac:dyDescent="0.25">
      <c r="A28" s="7">
        <v>34437</v>
      </c>
      <c r="B28" s="8">
        <v>1.7849999999999999</v>
      </c>
    </row>
    <row r="29" spans="1:2" x14ac:dyDescent="0.25">
      <c r="A29" s="7">
        <v>34439</v>
      </c>
      <c r="B29" s="8">
        <v>1.7869999999999999</v>
      </c>
    </row>
    <row r="30" spans="1:2" x14ac:dyDescent="0.25">
      <c r="A30" s="7">
        <v>34444</v>
      </c>
      <c r="B30" s="8">
        <v>1.792</v>
      </c>
    </row>
    <row r="31" spans="1:2" x14ac:dyDescent="0.25">
      <c r="A31" s="7">
        <v>34446</v>
      </c>
      <c r="B31" s="8">
        <v>1.81</v>
      </c>
    </row>
    <row r="32" spans="1:2" x14ac:dyDescent="0.25">
      <c r="A32" s="7">
        <v>34451</v>
      </c>
      <c r="B32" s="8">
        <v>1.82</v>
      </c>
    </row>
    <row r="33" spans="1:2" x14ac:dyDescent="0.25">
      <c r="A33" s="7">
        <v>34453</v>
      </c>
      <c r="B33" s="8">
        <v>1.82</v>
      </c>
    </row>
    <row r="34" spans="1:2" x14ac:dyDescent="0.25">
      <c r="A34" s="7">
        <v>34460</v>
      </c>
      <c r="B34" s="8">
        <v>1.8540000000000001</v>
      </c>
    </row>
    <row r="35" spans="1:2" x14ac:dyDescent="0.25">
      <c r="A35" s="7">
        <v>34465</v>
      </c>
      <c r="B35" s="8">
        <v>1.859</v>
      </c>
    </row>
    <row r="36" spans="1:2" x14ac:dyDescent="0.25">
      <c r="A36" s="7">
        <v>34467</v>
      </c>
      <c r="B36" s="8">
        <v>1.869</v>
      </c>
    </row>
    <row r="37" spans="1:2" x14ac:dyDescent="0.25">
      <c r="A37" s="7">
        <v>34472</v>
      </c>
      <c r="B37" s="8">
        <v>1.877</v>
      </c>
    </row>
    <row r="38" spans="1:2" x14ac:dyDescent="0.25">
      <c r="A38" s="7">
        <v>34474</v>
      </c>
      <c r="B38" s="8">
        <v>1.881</v>
      </c>
    </row>
    <row r="39" spans="1:2" x14ac:dyDescent="0.25">
      <c r="A39" s="7">
        <v>34479</v>
      </c>
      <c r="B39" s="8">
        <v>1.895</v>
      </c>
    </row>
    <row r="40" spans="1:2" x14ac:dyDescent="0.25">
      <c r="A40" s="7">
        <v>34481</v>
      </c>
      <c r="B40" s="8">
        <v>1.901</v>
      </c>
    </row>
    <row r="41" spans="1:2" x14ac:dyDescent="0.25">
      <c r="A41" s="7">
        <v>34486</v>
      </c>
      <c r="B41" s="8">
        <v>1.9159999999999999</v>
      </c>
    </row>
    <row r="42" spans="1:2" x14ac:dyDescent="0.25">
      <c r="A42" s="7">
        <v>34488</v>
      </c>
      <c r="B42" s="8">
        <v>1.9179999999999999</v>
      </c>
    </row>
    <row r="43" spans="1:2" x14ac:dyDescent="0.25">
      <c r="A43" s="7">
        <v>34493</v>
      </c>
      <c r="B43" s="8">
        <v>1.94</v>
      </c>
    </row>
    <row r="44" spans="1:2" x14ac:dyDescent="0.25">
      <c r="A44" s="7">
        <v>34495</v>
      </c>
      <c r="B44" s="8">
        <v>1.952</v>
      </c>
    </row>
    <row r="45" spans="1:2" x14ac:dyDescent="0.25">
      <c r="A45" s="7">
        <v>34500</v>
      </c>
      <c r="B45" s="8">
        <v>1.952</v>
      </c>
    </row>
    <row r="46" spans="1:2" x14ac:dyDescent="0.25">
      <c r="A46" s="7">
        <v>34502</v>
      </c>
      <c r="B46" s="8">
        <v>1.9590000000000001</v>
      </c>
    </row>
    <row r="47" spans="1:2" x14ac:dyDescent="0.25">
      <c r="A47" s="7">
        <v>34507</v>
      </c>
      <c r="B47" s="8">
        <v>1.9710000000000001</v>
      </c>
    </row>
    <row r="48" spans="1:2" x14ac:dyDescent="0.25">
      <c r="A48" s="7">
        <v>34509</v>
      </c>
      <c r="B48" s="8">
        <v>1.9770000000000001</v>
      </c>
    </row>
    <row r="49" spans="1:2" x14ac:dyDescent="0.25">
      <c r="A49" s="7">
        <v>34514</v>
      </c>
      <c r="B49" s="8">
        <v>1.9850000000000001</v>
      </c>
    </row>
    <row r="50" spans="1:2" x14ac:dyDescent="0.25">
      <c r="A50" s="7">
        <v>34516</v>
      </c>
      <c r="B50" s="8">
        <v>1.9890000000000001</v>
      </c>
    </row>
    <row r="51" spans="1:2" x14ac:dyDescent="0.25">
      <c r="A51" s="7">
        <v>34521</v>
      </c>
      <c r="B51" s="8">
        <v>1.998</v>
      </c>
    </row>
    <row r="52" spans="1:2" x14ac:dyDescent="0.25">
      <c r="A52" s="7">
        <v>34523</v>
      </c>
      <c r="B52" s="8">
        <v>2.0110000000000001</v>
      </c>
    </row>
    <row r="53" spans="1:2" x14ac:dyDescent="0.25">
      <c r="A53" s="7">
        <v>34528</v>
      </c>
      <c r="B53" s="8">
        <v>2.02</v>
      </c>
    </row>
    <row r="54" spans="1:2" x14ac:dyDescent="0.25">
      <c r="A54" s="7">
        <v>34530</v>
      </c>
      <c r="B54" s="8">
        <v>2.0219999999999998</v>
      </c>
    </row>
    <row r="55" spans="1:2" x14ac:dyDescent="0.25">
      <c r="A55" s="7">
        <v>34535</v>
      </c>
      <c r="B55" s="8">
        <v>2.028</v>
      </c>
    </row>
    <row r="56" spans="1:2" x14ac:dyDescent="0.25">
      <c r="A56" s="7">
        <v>34537</v>
      </c>
      <c r="B56" s="8">
        <v>2.0339999999999998</v>
      </c>
    </row>
    <row r="57" spans="1:2" x14ac:dyDescent="0.25">
      <c r="A57" s="7">
        <v>34542</v>
      </c>
      <c r="B57" s="8">
        <v>2.052</v>
      </c>
    </row>
    <row r="58" spans="1:2" x14ac:dyDescent="0.25">
      <c r="A58" s="7">
        <v>34544</v>
      </c>
      <c r="B58" s="8">
        <v>2.052</v>
      </c>
    </row>
    <row r="59" spans="1:2" x14ac:dyDescent="0.25">
      <c r="A59" s="7">
        <v>34549</v>
      </c>
      <c r="B59" s="8">
        <v>2.06</v>
      </c>
    </row>
    <row r="60" spans="1:2" x14ac:dyDescent="0.25">
      <c r="A60" s="7">
        <v>34551</v>
      </c>
      <c r="B60" s="8">
        <v>2.081</v>
      </c>
    </row>
    <row r="61" spans="1:2" x14ac:dyDescent="0.25">
      <c r="A61" s="7">
        <v>34556</v>
      </c>
      <c r="B61" s="8">
        <v>2.0870000000000002</v>
      </c>
    </row>
    <row r="62" spans="1:2" x14ac:dyDescent="0.25">
      <c r="A62" s="7">
        <v>34558</v>
      </c>
      <c r="B62" s="8">
        <v>2.1080000000000001</v>
      </c>
    </row>
    <row r="63" spans="1:2" x14ac:dyDescent="0.25">
      <c r="A63" s="7">
        <v>34563</v>
      </c>
      <c r="B63" s="8">
        <v>2.117</v>
      </c>
    </row>
    <row r="64" spans="1:2" x14ac:dyDescent="0.25">
      <c r="A64" s="7">
        <v>34565</v>
      </c>
      <c r="B64" s="8">
        <v>2.141</v>
      </c>
    </row>
    <row r="65" spans="1:2" x14ac:dyDescent="0.25">
      <c r="A65" s="7">
        <v>34570</v>
      </c>
      <c r="B65" s="8">
        <v>2.161</v>
      </c>
    </row>
    <row r="66" spans="1:2" x14ac:dyDescent="0.25">
      <c r="A66" s="7">
        <v>34572</v>
      </c>
      <c r="B66" s="8">
        <v>2.1560000000000001</v>
      </c>
    </row>
    <row r="67" spans="1:2" x14ac:dyDescent="0.25">
      <c r="A67" s="7">
        <v>34577</v>
      </c>
      <c r="B67" s="8">
        <v>2.153</v>
      </c>
    </row>
    <row r="68" spans="1:2" x14ac:dyDescent="0.25">
      <c r="A68" s="7">
        <v>34579</v>
      </c>
      <c r="B68" s="8">
        <v>2.2040000000000002</v>
      </c>
    </row>
    <row r="69" spans="1:2" x14ac:dyDescent="0.25">
      <c r="A69" s="7">
        <v>34584</v>
      </c>
      <c r="B69" s="8">
        <v>2.222</v>
      </c>
    </row>
    <row r="70" spans="1:2" x14ac:dyDescent="0.25">
      <c r="A70" s="7">
        <v>34586</v>
      </c>
      <c r="B70" s="8">
        <v>2.2530000000000001</v>
      </c>
    </row>
    <row r="71" spans="1:2" x14ac:dyDescent="0.25">
      <c r="A71" s="7">
        <v>34591</v>
      </c>
      <c r="B71" s="8">
        <v>2.2709999999999999</v>
      </c>
    </row>
    <row r="72" spans="1:2" x14ac:dyDescent="0.25">
      <c r="A72" s="7">
        <v>34593</v>
      </c>
      <c r="B72" s="8">
        <v>2.3010000000000002</v>
      </c>
    </row>
    <row r="73" spans="1:2" x14ac:dyDescent="0.25">
      <c r="A73" s="7">
        <v>34598</v>
      </c>
      <c r="B73" s="8">
        <v>2.335</v>
      </c>
    </row>
    <row r="74" spans="1:2" x14ac:dyDescent="0.25">
      <c r="A74" s="7">
        <v>34600</v>
      </c>
      <c r="B74" s="8">
        <v>2.46</v>
      </c>
    </row>
    <row r="75" spans="1:2" x14ac:dyDescent="0.25">
      <c r="A75" s="7">
        <v>34605</v>
      </c>
      <c r="B75" s="8">
        <v>2.476</v>
      </c>
    </row>
    <row r="76" spans="1:2" x14ac:dyDescent="0.25">
      <c r="A76" s="7">
        <v>34607</v>
      </c>
      <c r="B76" s="8">
        <v>2.5960000000000001</v>
      </c>
    </row>
    <row r="77" spans="1:2" x14ac:dyDescent="0.25">
      <c r="A77" s="7">
        <v>34612</v>
      </c>
      <c r="B77" s="8">
        <v>2.6680000000000001</v>
      </c>
    </row>
    <row r="78" spans="1:2" x14ac:dyDescent="0.25">
      <c r="A78" s="7">
        <v>34614</v>
      </c>
      <c r="B78" s="8">
        <v>2.8330000000000002</v>
      </c>
    </row>
    <row r="79" spans="1:2" x14ac:dyDescent="0.25">
      <c r="A79" s="7">
        <v>34619</v>
      </c>
      <c r="B79" s="8">
        <v>3.9260000000000002</v>
      </c>
    </row>
    <row r="80" spans="1:2" x14ac:dyDescent="0.25">
      <c r="A80" s="7">
        <v>34621</v>
      </c>
      <c r="B80" s="8">
        <v>2.9940000000000002</v>
      </c>
    </row>
    <row r="81" spans="1:2" x14ac:dyDescent="0.25">
      <c r="A81" s="7">
        <v>34626</v>
      </c>
      <c r="B81" s="8">
        <v>2.996</v>
      </c>
    </row>
    <row r="82" spans="1:2" x14ac:dyDescent="0.25">
      <c r="A82" s="7">
        <v>34628</v>
      </c>
      <c r="B82" s="8">
        <v>3.0150000000000001</v>
      </c>
    </row>
    <row r="83" spans="1:2" x14ac:dyDescent="0.25">
      <c r="A83" s="7">
        <v>34633</v>
      </c>
      <c r="B83" s="8">
        <v>3.036</v>
      </c>
    </row>
    <row r="84" spans="1:2" x14ac:dyDescent="0.25">
      <c r="A84" s="7">
        <v>34635</v>
      </c>
      <c r="B84" s="8">
        <v>3.0550000000000002</v>
      </c>
    </row>
    <row r="85" spans="1:2" x14ac:dyDescent="0.25">
      <c r="A85" s="7">
        <v>34640</v>
      </c>
      <c r="B85" s="8">
        <v>3.085</v>
      </c>
    </row>
    <row r="86" spans="1:2" x14ac:dyDescent="0.25">
      <c r="A86" s="7">
        <v>34642</v>
      </c>
      <c r="B86" s="8">
        <v>3.0990000000000002</v>
      </c>
    </row>
    <row r="87" spans="1:2" x14ac:dyDescent="0.25">
      <c r="A87" s="7">
        <v>34647</v>
      </c>
      <c r="B87" s="8">
        <v>3.1019999999999999</v>
      </c>
    </row>
    <row r="88" spans="1:2" x14ac:dyDescent="0.25">
      <c r="A88" s="7">
        <v>34649</v>
      </c>
      <c r="B88" s="8">
        <v>3.1019999999999999</v>
      </c>
    </row>
    <row r="89" spans="1:2" x14ac:dyDescent="0.25">
      <c r="A89" s="7">
        <v>34654</v>
      </c>
      <c r="B89" s="8">
        <v>3.1309999999999998</v>
      </c>
    </row>
    <row r="90" spans="1:2" x14ac:dyDescent="0.25">
      <c r="A90" s="7">
        <v>34656</v>
      </c>
      <c r="B90" s="8">
        <v>3.157</v>
      </c>
    </row>
    <row r="91" spans="1:2" x14ac:dyDescent="0.25">
      <c r="A91" s="7">
        <v>34661</v>
      </c>
      <c r="B91" s="8">
        <v>3.1869999999999998</v>
      </c>
    </row>
    <row r="92" spans="1:2" x14ac:dyDescent="0.25">
      <c r="A92" s="7">
        <v>34663</v>
      </c>
      <c r="B92" s="8">
        <v>3.2010000000000001</v>
      </c>
    </row>
    <row r="93" spans="1:2" x14ac:dyDescent="0.25">
      <c r="A93" s="7">
        <v>34668</v>
      </c>
      <c r="B93" s="8">
        <v>3.2320000000000002</v>
      </c>
    </row>
    <row r="94" spans="1:2" x14ac:dyDescent="0.25">
      <c r="A94" s="7">
        <v>34670</v>
      </c>
      <c r="B94" s="8">
        <v>3.2490000000000001</v>
      </c>
    </row>
    <row r="95" spans="1:2" x14ac:dyDescent="0.25">
      <c r="A95" s="7">
        <v>34675</v>
      </c>
      <c r="B95" s="8">
        <v>3.2749999999999999</v>
      </c>
    </row>
    <row r="96" spans="1:2" x14ac:dyDescent="0.25">
      <c r="A96" s="7">
        <v>34677</v>
      </c>
      <c r="B96" s="8">
        <v>3.306</v>
      </c>
    </row>
    <row r="97" spans="1:2" x14ac:dyDescent="0.25">
      <c r="A97" s="7">
        <v>34682</v>
      </c>
      <c r="B97" s="8">
        <v>3.3380000000000001</v>
      </c>
    </row>
    <row r="98" spans="1:2" x14ac:dyDescent="0.25">
      <c r="A98" s="7">
        <v>34684</v>
      </c>
      <c r="B98" s="8">
        <v>3.383</v>
      </c>
    </row>
    <row r="99" spans="1:2" x14ac:dyDescent="0.25">
      <c r="A99" s="7">
        <v>34689</v>
      </c>
      <c r="B99" s="8">
        <v>3.427</v>
      </c>
    </row>
    <row r="100" spans="1:2" x14ac:dyDescent="0.25">
      <c r="A100" s="7">
        <v>34691</v>
      </c>
      <c r="B100" s="8">
        <v>3.4540000000000002</v>
      </c>
    </row>
    <row r="101" spans="1:2" x14ac:dyDescent="0.25">
      <c r="A101" s="7">
        <v>34696</v>
      </c>
      <c r="B101" s="8">
        <v>3.512</v>
      </c>
    </row>
    <row r="102" spans="1:2" x14ac:dyDescent="0.25">
      <c r="A102" s="7">
        <v>34698</v>
      </c>
      <c r="B102" s="8">
        <v>3.55</v>
      </c>
    </row>
    <row r="103" spans="1:2" x14ac:dyDescent="0.25">
      <c r="A103" s="7">
        <v>34705</v>
      </c>
      <c r="B103" s="8">
        <v>3.6230000000000002</v>
      </c>
    </row>
    <row r="104" spans="1:2" x14ac:dyDescent="0.25">
      <c r="A104" s="7">
        <v>34710</v>
      </c>
      <c r="B104" s="8">
        <v>3.7050000000000001</v>
      </c>
    </row>
    <row r="105" spans="1:2" x14ac:dyDescent="0.25">
      <c r="A105" s="7">
        <v>34712</v>
      </c>
      <c r="B105" s="8">
        <v>3.7570000000000001</v>
      </c>
    </row>
    <row r="106" spans="1:2" x14ac:dyDescent="0.25">
      <c r="A106" s="7">
        <v>34717</v>
      </c>
      <c r="B106" s="8">
        <v>3.8610000000000002</v>
      </c>
    </row>
    <row r="107" spans="1:2" x14ac:dyDescent="0.25">
      <c r="A107" s="7">
        <v>34719</v>
      </c>
      <c r="B107" s="8">
        <v>3.9159999999999999</v>
      </c>
    </row>
    <row r="108" spans="1:2" x14ac:dyDescent="0.25">
      <c r="A108" s="7">
        <v>34724</v>
      </c>
      <c r="B108" s="8">
        <v>3.988</v>
      </c>
    </row>
    <row r="109" spans="1:2" x14ac:dyDescent="0.25">
      <c r="A109" s="7">
        <v>34726</v>
      </c>
      <c r="B109" s="8">
        <v>4.0039999999999996</v>
      </c>
    </row>
    <row r="110" spans="1:2" x14ac:dyDescent="0.25">
      <c r="A110" s="7">
        <v>34731</v>
      </c>
      <c r="B110" s="8">
        <v>4.048</v>
      </c>
    </row>
    <row r="111" spans="1:2" x14ac:dyDescent="0.25">
      <c r="A111" s="7">
        <v>34733</v>
      </c>
      <c r="B111" s="8">
        <v>4.0789999999999997</v>
      </c>
    </row>
    <row r="112" spans="1:2" x14ac:dyDescent="0.25">
      <c r="A112" s="7">
        <v>34738</v>
      </c>
      <c r="B112" s="8">
        <v>4.133</v>
      </c>
    </row>
    <row r="113" spans="1:2" x14ac:dyDescent="0.25">
      <c r="A113" s="7">
        <v>34740</v>
      </c>
      <c r="B113" s="8">
        <v>4.17</v>
      </c>
    </row>
    <row r="114" spans="1:2" x14ac:dyDescent="0.25">
      <c r="A114" s="7">
        <v>34745</v>
      </c>
      <c r="B114" s="8">
        <v>4.2309999999999999</v>
      </c>
    </row>
    <row r="115" spans="1:2" x14ac:dyDescent="0.25">
      <c r="A115" s="7">
        <v>34747</v>
      </c>
      <c r="B115" s="8">
        <v>4.2930000000000001</v>
      </c>
    </row>
    <row r="116" spans="1:2" x14ac:dyDescent="0.25">
      <c r="A116" s="7">
        <v>34752</v>
      </c>
      <c r="B116" s="8">
        <v>4.3570000000000002</v>
      </c>
    </row>
    <row r="117" spans="1:2" x14ac:dyDescent="0.25">
      <c r="A117" s="7">
        <v>34754</v>
      </c>
      <c r="B117" s="8">
        <v>4.407</v>
      </c>
    </row>
    <row r="118" spans="1:2" x14ac:dyDescent="0.25">
      <c r="A118" s="7">
        <v>34759</v>
      </c>
      <c r="B118" s="8">
        <v>4.4729999999999999</v>
      </c>
    </row>
    <row r="119" spans="1:2" x14ac:dyDescent="0.25">
      <c r="A119" s="7">
        <v>34761</v>
      </c>
      <c r="B119" s="8">
        <v>4.5309999999999997</v>
      </c>
    </row>
    <row r="120" spans="1:2" x14ac:dyDescent="0.25">
      <c r="A120" s="7">
        <v>34766</v>
      </c>
      <c r="B120" s="8">
        <v>4.6029999999999998</v>
      </c>
    </row>
    <row r="121" spans="1:2" x14ac:dyDescent="0.25">
      <c r="A121" s="7">
        <v>34768</v>
      </c>
      <c r="B121" s="8">
        <v>4.6390000000000002</v>
      </c>
    </row>
    <row r="122" spans="1:2" x14ac:dyDescent="0.25">
      <c r="A122" s="7">
        <v>34773</v>
      </c>
      <c r="B122" s="8">
        <v>4.7229999999999999</v>
      </c>
    </row>
    <row r="123" spans="1:2" x14ac:dyDescent="0.25">
      <c r="A123" s="7">
        <v>34775</v>
      </c>
      <c r="B123" s="8">
        <v>4.7670000000000003</v>
      </c>
    </row>
    <row r="124" spans="1:2" x14ac:dyDescent="0.25">
      <c r="A124" s="7">
        <v>34780</v>
      </c>
      <c r="B124" s="8">
        <v>4.8239999999999998</v>
      </c>
    </row>
    <row r="125" spans="1:2" x14ac:dyDescent="0.25">
      <c r="A125" s="7">
        <v>34782</v>
      </c>
      <c r="B125" s="8">
        <v>4.8559999999999999</v>
      </c>
    </row>
    <row r="126" spans="1:2" x14ac:dyDescent="0.25">
      <c r="A126" s="7">
        <v>34787</v>
      </c>
      <c r="B126" s="8">
        <v>4.8970000000000002</v>
      </c>
    </row>
    <row r="127" spans="1:2" x14ac:dyDescent="0.25">
      <c r="A127" s="7">
        <v>34789</v>
      </c>
      <c r="B127" s="8">
        <v>4.8970000000000002</v>
      </c>
    </row>
    <row r="128" spans="1:2" x14ac:dyDescent="0.25">
      <c r="A128" s="7">
        <v>34794</v>
      </c>
      <c r="B128" s="8">
        <v>4.92</v>
      </c>
    </row>
    <row r="129" spans="1:2" x14ac:dyDescent="0.25">
      <c r="A129" s="7">
        <v>34796</v>
      </c>
      <c r="B129" s="8">
        <v>4.9569999999999999</v>
      </c>
    </row>
    <row r="130" spans="1:2" x14ac:dyDescent="0.25">
      <c r="A130" s="7">
        <v>34801</v>
      </c>
      <c r="B130" s="8">
        <v>4.9909999999999997</v>
      </c>
    </row>
    <row r="131" spans="1:2" x14ac:dyDescent="0.25">
      <c r="A131" s="7">
        <v>34803</v>
      </c>
      <c r="B131" s="8">
        <v>5.0289999999999999</v>
      </c>
    </row>
    <row r="132" spans="1:2" x14ac:dyDescent="0.25">
      <c r="A132" s="7">
        <v>34808</v>
      </c>
      <c r="B132" s="8">
        <v>5.0640000000000001</v>
      </c>
    </row>
    <row r="133" spans="1:2" x14ac:dyDescent="0.25">
      <c r="A133" s="7">
        <v>34810</v>
      </c>
      <c r="B133" s="8">
        <v>5.0510000000000002</v>
      </c>
    </row>
    <row r="134" spans="1:2" x14ac:dyDescent="0.25">
      <c r="A134" s="7">
        <v>34815</v>
      </c>
      <c r="B134" s="8">
        <v>5.0810000000000004</v>
      </c>
    </row>
    <row r="135" spans="1:2" x14ac:dyDescent="0.25">
      <c r="A135" s="7">
        <v>34817</v>
      </c>
      <c r="B135" s="8">
        <v>5.0999999999999996</v>
      </c>
    </row>
    <row r="136" spans="1:2" x14ac:dyDescent="0.25">
      <c r="A136" s="7">
        <v>34824</v>
      </c>
      <c r="B136" s="8">
        <v>5.13</v>
      </c>
    </row>
    <row r="137" spans="1:2" x14ac:dyDescent="0.25">
      <c r="A137" s="7">
        <v>34831</v>
      </c>
      <c r="B137" s="8">
        <v>5.1059999999999999</v>
      </c>
    </row>
    <row r="138" spans="1:2" x14ac:dyDescent="0.25">
      <c r="A138" s="7">
        <v>34836</v>
      </c>
      <c r="B138" s="8">
        <v>5.0259999999999998</v>
      </c>
    </row>
    <row r="139" spans="1:2" x14ac:dyDescent="0.25">
      <c r="A139" s="7">
        <v>34838</v>
      </c>
      <c r="B139" s="8">
        <v>5.0430000000000001</v>
      </c>
    </row>
    <row r="140" spans="1:2" x14ac:dyDescent="0.25">
      <c r="A140" s="7">
        <v>34843</v>
      </c>
      <c r="B140" s="8">
        <v>5.0389999999999997</v>
      </c>
    </row>
    <row r="141" spans="1:2" x14ac:dyDescent="0.25">
      <c r="A141" s="7">
        <v>34845</v>
      </c>
      <c r="B141" s="8">
        <v>5.0380000000000003</v>
      </c>
    </row>
    <row r="142" spans="1:2" x14ac:dyDescent="0.25">
      <c r="A142" s="7">
        <v>34850</v>
      </c>
      <c r="B142" s="8">
        <v>4.9950000000000001</v>
      </c>
    </row>
    <row r="143" spans="1:2" x14ac:dyDescent="0.25">
      <c r="A143" s="7">
        <v>34852</v>
      </c>
      <c r="B143" s="8">
        <v>4.9580000000000002</v>
      </c>
    </row>
    <row r="144" spans="1:2" x14ac:dyDescent="0.25">
      <c r="A144" s="7">
        <v>34857</v>
      </c>
      <c r="B144" s="8">
        <v>4.9000000000000004</v>
      </c>
    </row>
    <row r="145" spans="1:2" x14ac:dyDescent="0.25">
      <c r="A145" s="7">
        <v>34859</v>
      </c>
      <c r="B145" s="8">
        <v>4.9109999999999996</v>
      </c>
    </row>
    <row r="146" spans="1:2" x14ac:dyDescent="0.25">
      <c r="A146" s="7">
        <v>34864</v>
      </c>
      <c r="B146" s="8">
        <v>4.8360000000000003</v>
      </c>
    </row>
    <row r="147" spans="1:2" x14ac:dyDescent="0.25">
      <c r="A147" s="7">
        <v>34866</v>
      </c>
      <c r="B147" s="8">
        <v>4.726</v>
      </c>
    </row>
    <row r="148" spans="1:2" x14ac:dyDescent="0.25">
      <c r="A148" s="7">
        <v>34871</v>
      </c>
      <c r="B148" s="8">
        <v>4.5460000000000003</v>
      </c>
    </row>
    <row r="149" spans="1:2" x14ac:dyDescent="0.25">
      <c r="A149" s="7">
        <v>34873</v>
      </c>
      <c r="B149" s="8">
        <v>4.59</v>
      </c>
    </row>
    <row r="150" spans="1:2" x14ac:dyDescent="0.25">
      <c r="A150" s="7">
        <v>34878</v>
      </c>
      <c r="B150" s="8">
        <v>4.516</v>
      </c>
    </row>
    <row r="151" spans="1:2" x14ac:dyDescent="0.25">
      <c r="A151" s="7">
        <v>34880</v>
      </c>
      <c r="B151" s="8">
        <v>4.5380000000000003</v>
      </c>
    </row>
    <row r="152" spans="1:2" x14ac:dyDescent="0.25">
      <c r="A152" s="7">
        <v>34885</v>
      </c>
      <c r="B152" s="8">
        <v>4.5529999999999999</v>
      </c>
    </row>
    <row r="153" spans="1:2" x14ac:dyDescent="0.25">
      <c r="A153" s="7">
        <v>34887</v>
      </c>
      <c r="B153" s="8">
        <v>4.5759999999999996</v>
      </c>
    </row>
    <row r="154" spans="1:2" x14ac:dyDescent="0.25">
      <c r="A154" s="7">
        <v>34892</v>
      </c>
      <c r="B154" s="8">
        <v>4.53</v>
      </c>
    </row>
    <row r="155" spans="1:2" x14ac:dyDescent="0.25">
      <c r="A155" s="7">
        <v>34894</v>
      </c>
      <c r="B155" s="8">
        <v>4.5650000000000004</v>
      </c>
    </row>
    <row r="156" spans="1:2" x14ac:dyDescent="0.25">
      <c r="A156" s="7">
        <v>34899</v>
      </c>
      <c r="B156" s="8">
        <v>4.5460000000000003</v>
      </c>
    </row>
    <row r="157" spans="1:2" x14ac:dyDescent="0.25">
      <c r="A157" s="7">
        <v>34901</v>
      </c>
      <c r="B157" s="8">
        <v>4.53</v>
      </c>
    </row>
    <row r="158" spans="1:2" x14ac:dyDescent="0.25">
      <c r="A158" s="7">
        <v>34906</v>
      </c>
      <c r="B158" s="8">
        <v>4.4649999999999999</v>
      </c>
    </row>
    <row r="159" spans="1:2" x14ac:dyDescent="0.25">
      <c r="A159" s="7">
        <v>34908</v>
      </c>
      <c r="B159" s="8">
        <v>4.415</v>
      </c>
    </row>
    <row r="160" spans="1:2" x14ac:dyDescent="0.25">
      <c r="A160" s="7">
        <v>34913</v>
      </c>
      <c r="B160" s="8">
        <v>4.4050000000000002</v>
      </c>
    </row>
    <row r="161" spans="1:2" x14ac:dyDescent="0.25">
      <c r="A161" s="7">
        <v>34915</v>
      </c>
      <c r="B161" s="8">
        <v>4.415</v>
      </c>
    </row>
    <row r="162" spans="1:2" x14ac:dyDescent="0.25">
      <c r="A162" s="7">
        <v>34920</v>
      </c>
      <c r="B162" s="8">
        <v>4.4050000000000002</v>
      </c>
    </row>
    <row r="163" spans="1:2" x14ac:dyDescent="0.25">
      <c r="A163" s="7">
        <v>34922</v>
      </c>
      <c r="B163" s="8">
        <v>4.4050000000000002</v>
      </c>
    </row>
    <row r="164" spans="1:2" x14ac:dyDescent="0.25">
      <c r="A164" s="7">
        <v>34927</v>
      </c>
      <c r="B164" s="8">
        <v>4.4059999999999997</v>
      </c>
    </row>
    <row r="165" spans="1:2" x14ac:dyDescent="0.25">
      <c r="A165" s="7">
        <v>34929</v>
      </c>
      <c r="B165" s="8">
        <v>4.4080000000000004</v>
      </c>
    </row>
    <row r="166" spans="1:2" x14ac:dyDescent="0.25">
      <c r="A166" s="7">
        <v>34934</v>
      </c>
      <c r="B166" s="8">
        <v>4.4279999999999999</v>
      </c>
    </row>
    <row r="167" spans="1:2" x14ac:dyDescent="0.25">
      <c r="A167" s="7">
        <v>34936</v>
      </c>
      <c r="B167" s="8">
        <v>4.4279999999999999</v>
      </c>
    </row>
    <row r="168" spans="1:2" x14ac:dyDescent="0.25">
      <c r="A168" s="7">
        <v>34941</v>
      </c>
      <c r="B168" s="8">
        <v>4.4349999999999996</v>
      </c>
    </row>
    <row r="169" spans="1:2" x14ac:dyDescent="0.25">
      <c r="A169" s="7">
        <v>34943</v>
      </c>
      <c r="B169" s="8">
        <v>4.4470000000000001</v>
      </c>
    </row>
    <row r="170" spans="1:2" x14ac:dyDescent="0.25">
      <c r="A170" s="7">
        <v>34948</v>
      </c>
      <c r="B170" s="8">
        <v>4.4480000000000004</v>
      </c>
    </row>
    <row r="171" spans="1:2" x14ac:dyDescent="0.25">
      <c r="A171" s="7">
        <v>34950</v>
      </c>
      <c r="B171" s="8">
        <v>4.4790000000000001</v>
      </c>
    </row>
    <row r="172" spans="1:2" x14ac:dyDescent="0.25">
      <c r="A172" s="7">
        <v>34955</v>
      </c>
      <c r="B172" s="8">
        <v>4.4690000000000003</v>
      </c>
    </row>
    <row r="173" spans="1:2" x14ac:dyDescent="0.25">
      <c r="A173" s="7">
        <v>34957</v>
      </c>
      <c r="B173" s="8">
        <v>4.4669999999999996</v>
      </c>
    </row>
    <row r="174" spans="1:2" x14ac:dyDescent="0.25">
      <c r="A174" s="7">
        <v>34962</v>
      </c>
      <c r="B174" s="8">
        <v>4.468</v>
      </c>
    </row>
    <row r="175" spans="1:2" x14ac:dyDescent="0.25">
      <c r="A175" s="7">
        <v>34964</v>
      </c>
      <c r="B175" s="8">
        <v>4.4669999999999996</v>
      </c>
    </row>
    <row r="176" spans="1:2" x14ac:dyDescent="0.25">
      <c r="A176" s="7">
        <v>34969</v>
      </c>
      <c r="B176" s="8">
        <v>4.4909999999999997</v>
      </c>
    </row>
    <row r="177" spans="1:2" x14ac:dyDescent="0.25">
      <c r="A177" s="7">
        <v>34971</v>
      </c>
      <c r="B177" s="8">
        <v>4.508</v>
      </c>
    </row>
    <row r="178" spans="1:2" x14ac:dyDescent="0.25">
      <c r="A178" s="7">
        <v>34976</v>
      </c>
      <c r="B178" s="8">
        <v>4.49</v>
      </c>
    </row>
    <row r="179" spans="1:2" x14ac:dyDescent="0.25">
      <c r="A179" s="7">
        <v>34978</v>
      </c>
      <c r="B179" s="8">
        <v>4.4930000000000003</v>
      </c>
    </row>
    <row r="180" spans="1:2" x14ac:dyDescent="0.25">
      <c r="A180" s="7">
        <v>34983</v>
      </c>
      <c r="B180" s="8">
        <v>4.4980000000000002</v>
      </c>
    </row>
    <row r="181" spans="1:2" x14ac:dyDescent="0.25">
      <c r="A181" s="7">
        <v>34985</v>
      </c>
      <c r="B181" s="8">
        <v>4.5090000000000003</v>
      </c>
    </row>
    <row r="182" spans="1:2" x14ac:dyDescent="0.25">
      <c r="A182" s="7">
        <v>34990</v>
      </c>
      <c r="B182" s="8">
        <v>4.5060000000000002</v>
      </c>
    </row>
    <row r="183" spans="1:2" x14ac:dyDescent="0.25">
      <c r="A183" s="7">
        <v>34992</v>
      </c>
      <c r="B183" s="8">
        <v>4.5060000000000002</v>
      </c>
    </row>
    <row r="184" spans="1:2" x14ac:dyDescent="0.25">
      <c r="A184" s="7">
        <v>34997</v>
      </c>
      <c r="B184" s="8">
        <v>4.5039999999999996</v>
      </c>
    </row>
    <row r="185" spans="1:2" x14ac:dyDescent="0.25">
      <c r="A185" s="7">
        <v>34999</v>
      </c>
      <c r="B185" s="8">
        <v>4.5039999999999996</v>
      </c>
    </row>
    <row r="186" spans="1:2" x14ac:dyDescent="0.25">
      <c r="A186" s="7">
        <v>35004</v>
      </c>
      <c r="B186" s="8">
        <v>4.5039999999999996</v>
      </c>
    </row>
    <row r="187" spans="1:2" x14ac:dyDescent="0.25">
      <c r="A187" s="7">
        <v>35006</v>
      </c>
      <c r="B187" s="8">
        <v>4.5140000000000002</v>
      </c>
    </row>
    <row r="188" spans="1:2" x14ac:dyDescent="0.25">
      <c r="A188" s="7">
        <v>35013</v>
      </c>
      <c r="B188" s="8">
        <v>4.5220000000000002</v>
      </c>
    </row>
    <row r="189" spans="1:2" x14ac:dyDescent="0.25">
      <c r="A189" s="7">
        <v>35018</v>
      </c>
      <c r="B189" s="8">
        <v>4.532</v>
      </c>
    </row>
    <row r="190" spans="1:2" x14ac:dyDescent="0.25">
      <c r="A190" s="7">
        <v>35020</v>
      </c>
      <c r="B190" s="8">
        <v>4.5369999999999999</v>
      </c>
    </row>
    <row r="191" spans="1:2" x14ac:dyDescent="0.25">
      <c r="A191" s="7">
        <v>35025</v>
      </c>
      <c r="B191" s="8">
        <v>4.5590000000000002</v>
      </c>
    </row>
    <row r="192" spans="1:2" x14ac:dyDescent="0.25">
      <c r="A192" s="7">
        <v>35027</v>
      </c>
      <c r="B192" s="8">
        <v>4.5659999999999998</v>
      </c>
    </row>
    <row r="193" spans="1:2" x14ac:dyDescent="0.25">
      <c r="A193" s="7">
        <v>35032</v>
      </c>
      <c r="B193" s="8">
        <v>4.5780000000000003</v>
      </c>
    </row>
    <row r="194" spans="1:2" x14ac:dyDescent="0.25">
      <c r="A194" s="7">
        <v>35034</v>
      </c>
      <c r="B194" s="8">
        <v>4.58</v>
      </c>
    </row>
    <row r="195" spans="1:2" x14ac:dyDescent="0.25">
      <c r="A195" s="7">
        <v>35039</v>
      </c>
      <c r="B195" s="8">
        <v>4.5830000000000002</v>
      </c>
    </row>
    <row r="196" spans="1:2" x14ac:dyDescent="0.25">
      <c r="A196" s="7">
        <v>35041</v>
      </c>
      <c r="B196" s="8">
        <v>4.5970000000000004</v>
      </c>
    </row>
    <row r="197" spans="1:2" x14ac:dyDescent="0.25">
      <c r="A197" s="7">
        <v>35048</v>
      </c>
      <c r="B197" s="8">
        <v>4.6280000000000001</v>
      </c>
    </row>
    <row r="198" spans="1:2" x14ac:dyDescent="0.25">
      <c r="A198" s="7">
        <v>35053</v>
      </c>
      <c r="B198" s="8">
        <v>4.6390000000000002</v>
      </c>
    </row>
    <row r="199" spans="1:2" x14ac:dyDescent="0.25">
      <c r="A199" s="7">
        <v>35055</v>
      </c>
      <c r="B199" s="8">
        <v>4.6429999999999998</v>
      </c>
    </row>
    <row r="200" spans="1:2" x14ac:dyDescent="0.25">
      <c r="A200" s="7">
        <v>35060</v>
      </c>
      <c r="B200" s="8">
        <v>4.6479999999999997</v>
      </c>
    </row>
    <row r="201" spans="1:2" x14ac:dyDescent="0.25">
      <c r="A201" s="7">
        <v>35062</v>
      </c>
      <c r="B201" s="8">
        <v>4.6399999999999997</v>
      </c>
    </row>
    <row r="202" spans="1:2" x14ac:dyDescent="0.25">
      <c r="A202" s="7">
        <v>35069</v>
      </c>
      <c r="B202" s="8">
        <v>4.6609999999999996</v>
      </c>
    </row>
    <row r="203" spans="1:2" x14ac:dyDescent="0.25">
      <c r="A203" s="7">
        <v>35074</v>
      </c>
      <c r="B203" s="8">
        <v>4.6680000000000001</v>
      </c>
    </row>
    <row r="204" spans="1:2" x14ac:dyDescent="0.25">
      <c r="A204" s="7">
        <v>35076</v>
      </c>
      <c r="B204" s="8">
        <v>4.67</v>
      </c>
    </row>
    <row r="205" spans="1:2" x14ac:dyDescent="0.25">
      <c r="A205" s="7">
        <v>35081</v>
      </c>
      <c r="B205" s="8">
        <v>4.6769999999999996</v>
      </c>
    </row>
    <row r="206" spans="1:2" x14ac:dyDescent="0.25">
      <c r="A206" s="7">
        <v>35083</v>
      </c>
      <c r="B206" s="8">
        <v>4.6829999999999998</v>
      </c>
    </row>
    <row r="207" spans="1:2" x14ac:dyDescent="0.25">
      <c r="A207" s="7">
        <v>35088</v>
      </c>
      <c r="B207" s="8">
        <v>4.7</v>
      </c>
    </row>
    <row r="208" spans="1:2" x14ac:dyDescent="0.25">
      <c r="A208" s="7">
        <v>35090</v>
      </c>
      <c r="B208" s="8">
        <v>4.718</v>
      </c>
    </row>
    <row r="209" spans="1:2" x14ac:dyDescent="0.25">
      <c r="A209" s="7">
        <v>35095</v>
      </c>
      <c r="B209" s="8">
        <v>4.7320000000000002</v>
      </c>
    </row>
    <row r="210" spans="1:2" x14ac:dyDescent="0.25">
      <c r="A210" s="7">
        <v>35097</v>
      </c>
      <c r="B210" s="8">
        <v>4.7359999999999998</v>
      </c>
    </row>
    <row r="211" spans="1:2" x14ac:dyDescent="0.25">
      <c r="A211" s="7">
        <v>35102</v>
      </c>
      <c r="B211" s="8">
        <v>4.7380000000000004</v>
      </c>
    </row>
    <row r="212" spans="1:2" x14ac:dyDescent="0.25">
      <c r="A212" s="7">
        <v>35104</v>
      </c>
      <c r="B212" s="8">
        <v>4.7380000000000004</v>
      </c>
    </row>
    <row r="213" spans="1:2" x14ac:dyDescent="0.25">
      <c r="A213" s="7">
        <v>35109</v>
      </c>
      <c r="B213" s="8">
        <v>4.7510000000000003</v>
      </c>
    </row>
    <row r="214" spans="1:2" x14ac:dyDescent="0.25">
      <c r="A214" s="7">
        <v>35111</v>
      </c>
      <c r="B214" s="8">
        <v>4.76</v>
      </c>
    </row>
    <row r="215" spans="1:2" x14ac:dyDescent="0.25">
      <c r="A215" s="7">
        <v>35116</v>
      </c>
      <c r="B215" s="8">
        <v>4.7699999999999996</v>
      </c>
    </row>
    <row r="216" spans="1:2" x14ac:dyDescent="0.25">
      <c r="A216" s="7">
        <v>35118</v>
      </c>
      <c r="B216" s="8">
        <v>4.7830000000000004</v>
      </c>
    </row>
    <row r="217" spans="1:2" x14ac:dyDescent="0.25">
      <c r="A217" s="7">
        <v>35123</v>
      </c>
      <c r="B217" s="8">
        <v>4.8150000000000004</v>
      </c>
    </row>
    <row r="218" spans="1:2" x14ac:dyDescent="0.25">
      <c r="A218" s="7">
        <v>35125</v>
      </c>
      <c r="B218" s="8">
        <v>4.8179999999999996</v>
      </c>
    </row>
    <row r="219" spans="1:2" x14ac:dyDescent="0.25">
      <c r="A219" s="7">
        <v>35130</v>
      </c>
      <c r="B219" s="8">
        <v>4.8230000000000004</v>
      </c>
    </row>
    <row r="220" spans="1:2" x14ac:dyDescent="0.25">
      <c r="A220" s="7">
        <v>35132</v>
      </c>
      <c r="B220" s="8">
        <v>4.8250000000000002</v>
      </c>
    </row>
    <row r="221" spans="1:2" x14ac:dyDescent="0.25">
      <c r="A221" s="7">
        <v>35137</v>
      </c>
      <c r="B221" s="8">
        <v>4.8280000000000003</v>
      </c>
    </row>
    <row r="222" spans="1:2" x14ac:dyDescent="0.25">
      <c r="A222" s="7">
        <v>35139</v>
      </c>
      <c r="B222" s="8">
        <v>4.8339999999999996</v>
      </c>
    </row>
    <row r="223" spans="1:2" x14ac:dyDescent="0.25">
      <c r="A223" s="7">
        <v>35144</v>
      </c>
      <c r="B223" s="8">
        <v>4.8380000000000001</v>
      </c>
    </row>
    <row r="224" spans="1:2" x14ac:dyDescent="0.25">
      <c r="A224" s="7">
        <v>35146</v>
      </c>
      <c r="B224" s="8">
        <v>4.8440000000000003</v>
      </c>
    </row>
    <row r="225" spans="1:2" x14ac:dyDescent="0.25">
      <c r="A225" s="7">
        <v>35151</v>
      </c>
      <c r="B225" s="8">
        <v>4.8499999999999996</v>
      </c>
    </row>
    <row r="226" spans="1:2" x14ac:dyDescent="0.25">
      <c r="A226" s="7">
        <v>35153</v>
      </c>
      <c r="B226" s="8">
        <v>4.8540000000000001</v>
      </c>
    </row>
    <row r="227" spans="1:2" x14ac:dyDescent="0.25">
      <c r="A227" s="7">
        <v>35158</v>
      </c>
      <c r="B227" s="8">
        <v>4.8630000000000004</v>
      </c>
    </row>
    <row r="228" spans="1:2" x14ac:dyDescent="0.25">
      <c r="A228" s="7">
        <v>35160</v>
      </c>
      <c r="B228" s="8">
        <v>4.8730000000000002</v>
      </c>
    </row>
    <row r="229" spans="1:2" x14ac:dyDescent="0.25">
      <c r="A229" s="7">
        <v>35165</v>
      </c>
      <c r="B229" s="8">
        <v>4.8940000000000001</v>
      </c>
    </row>
    <row r="230" spans="1:2" x14ac:dyDescent="0.25">
      <c r="A230" s="7">
        <v>35167</v>
      </c>
      <c r="B230" s="8">
        <v>4.9009999999999998</v>
      </c>
    </row>
    <row r="231" spans="1:2" x14ac:dyDescent="0.25">
      <c r="A231" s="7">
        <v>35172</v>
      </c>
      <c r="B231" s="8">
        <v>4.9089999999999998</v>
      </c>
    </row>
    <row r="232" spans="1:2" x14ac:dyDescent="0.25">
      <c r="A232" s="7">
        <v>35174</v>
      </c>
      <c r="B232" s="8">
        <v>4.915</v>
      </c>
    </row>
    <row r="233" spans="1:2" x14ac:dyDescent="0.25">
      <c r="A233" s="7">
        <v>35179</v>
      </c>
      <c r="B233" s="8">
        <v>4.9249999999999998</v>
      </c>
    </row>
    <row r="234" spans="1:2" x14ac:dyDescent="0.25">
      <c r="A234" s="7">
        <v>35181</v>
      </c>
      <c r="B234" s="8">
        <v>4.9320000000000004</v>
      </c>
    </row>
    <row r="235" spans="1:2" x14ac:dyDescent="0.25">
      <c r="A235" s="7">
        <v>35186</v>
      </c>
      <c r="B235" s="8">
        <v>4.9400000000000004</v>
      </c>
    </row>
    <row r="236" spans="1:2" x14ac:dyDescent="0.25">
      <c r="A236" s="7">
        <v>35193</v>
      </c>
      <c r="B236" s="8">
        <v>4.96</v>
      </c>
    </row>
    <row r="237" spans="1:2" x14ac:dyDescent="0.25">
      <c r="A237" s="7">
        <v>35200</v>
      </c>
      <c r="B237" s="8">
        <v>4.9710000000000001</v>
      </c>
    </row>
    <row r="238" spans="1:2" x14ac:dyDescent="0.25">
      <c r="A238" s="7">
        <v>35202</v>
      </c>
      <c r="B238" s="8">
        <v>4.97</v>
      </c>
    </row>
    <row r="239" spans="1:2" x14ac:dyDescent="0.25">
      <c r="A239" s="7">
        <v>35203</v>
      </c>
      <c r="B239" s="8">
        <v>4.9820000000000002</v>
      </c>
    </row>
    <row r="240" spans="1:2" x14ac:dyDescent="0.25">
      <c r="A240" s="7">
        <v>35206</v>
      </c>
      <c r="B240" s="8">
        <v>4.9880000000000004</v>
      </c>
    </row>
    <row r="241" spans="1:2" x14ac:dyDescent="0.25">
      <c r="A241" s="7">
        <v>35207</v>
      </c>
      <c r="B241" s="8">
        <v>4.9909999999999997</v>
      </c>
    </row>
    <row r="242" spans="1:2" x14ac:dyDescent="0.25">
      <c r="A242" s="7">
        <v>35208</v>
      </c>
      <c r="B242" s="8">
        <v>4.9939999999999998</v>
      </c>
    </row>
    <row r="243" spans="1:2" x14ac:dyDescent="0.25">
      <c r="A243" s="7">
        <v>35209</v>
      </c>
      <c r="B243" s="8">
        <v>4.9980000000000002</v>
      </c>
    </row>
    <row r="244" spans="1:2" x14ac:dyDescent="0.25">
      <c r="A244" s="7">
        <v>35210</v>
      </c>
      <c r="B244" s="8">
        <v>5.0010000000000003</v>
      </c>
    </row>
    <row r="245" spans="1:2" x14ac:dyDescent="0.25">
      <c r="A245" s="7">
        <v>35213</v>
      </c>
      <c r="B245" s="8">
        <v>5.0060000000000002</v>
      </c>
    </row>
    <row r="246" spans="1:2" x14ac:dyDescent="0.25">
      <c r="A246" s="7">
        <v>35214</v>
      </c>
      <c r="B246" s="8">
        <v>5.008</v>
      </c>
    </row>
    <row r="247" spans="1:2" x14ac:dyDescent="0.25">
      <c r="A247" s="7">
        <v>35215</v>
      </c>
      <c r="B247" s="8">
        <v>5.0110000000000001</v>
      </c>
    </row>
    <row r="248" spans="1:2" x14ac:dyDescent="0.25">
      <c r="A248" s="7">
        <v>35216</v>
      </c>
      <c r="B248" s="8">
        <v>5.0140000000000002</v>
      </c>
    </row>
    <row r="249" spans="1:2" x14ac:dyDescent="0.25">
      <c r="A249" s="7">
        <v>35217</v>
      </c>
      <c r="B249" s="8">
        <v>5.0179999999999998</v>
      </c>
    </row>
    <row r="250" spans="1:2" x14ac:dyDescent="0.25">
      <c r="A250" s="7">
        <v>35220</v>
      </c>
      <c r="B250" s="8">
        <v>5.024</v>
      </c>
    </row>
    <row r="251" spans="1:2" x14ac:dyDescent="0.25">
      <c r="A251" s="7">
        <v>35221</v>
      </c>
      <c r="B251" s="8">
        <v>5.0270000000000001</v>
      </c>
    </row>
    <row r="252" spans="1:2" x14ac:dyDescent="0.25">
      <c r="A252" s="7">
        <v>35222</v>
      </c>
      <c r="B252" s="8">
        <v>5.0309999999999997</v>
      </c>
    </row>
    <row r="253" spans="1:2" x14ac:dyDescent="0.25">
      <c r="A253" s="7">
        <v>35223</v>
      </c>
      <c r="B253" s="8">
        <v>5.0369999999999999</v>
      </c>
    </row>
    <row r="254" spans="1:2" x14ac:dyDescent="0.25">
      <c r="A254" s="7">
        <v>35224</v>
      </c>
      <c r="B254" s="8">
        <v>5.0460000000000003</v>
      </c>
    </row>
    <row r="255" spans="1:2" x14ac:dyDescent="0.25">
      <c r="A255" s="7">
        <v>35227</v>
      </c>
      <c r="B255" s="8">
        <v>5.0510000000000002</v>
      </c>
    </row>
    <row r="256" spans="1:2" x14ac:dyDescent="0.25">
      <c r="A256" s="7">
        <v>35228</v>
      </c>
      <c r="B256" s="8">
        <v>5.0510000000000002</v>
      </c>
    </row>
    <row r="257" spans="1:2" x14ac:dyDescent="0.25">
      <c r="A257" s="7">
        <v>35230</v>
      </c>
      <c r="B257" s="8">
        <v>5.0529999999999999</v>
      </c>
    </row>
    <row r="258" spans="1:2" x14ac:dyDescent="0.25">
      <c r="A258" s="7">
        <v>35231</v>
      </c>
      <c r="B258" s="8">
        <v>5.0529999999999999</v>
      </c>
    </row>
    <row r="259" spans="1:2" x14ac:dyDescent="0.25">
      <c r="A259" s="7">
        <v>35234</v>
      </c>
      <c r="B259" s="8">
        <v>5.0570000000000004</v>
      </c>
    </row>
    <row r="260" spans="1:2" x14ac:dyDescent="0.25">
      <c r="A260" s="7">
        <v>35235</v>
      </c>
      <c r="B260" s="8">
        <v>5.0590000000000002</v>
      </c>
    </row>
    <row r="261" spans="1:2" x14ac:dyDescent="0.25">
      <c r="A261" s="7">
        <v>35236</v>
      </c>
      <c r="B261" s="8">
        <v>5.0579999999999998</v>
      </c>
    </row>
    <row r="262" spans="1:2" x14ac:dyDescent="0.25">
      <c r="A262" s="7">
        <v>35237</v>
      </c>
      <c r="B262" s="8">
        <v>5.0609999999999999</v>
      </c>
    </row>
    <row r="263" spans="1:2" x14ac:dyDescent="0.25">
      <c r="A263" s="7">
        <v>35238</v>
      </c>
      <c r="B263" s="8">
        <v>5.0629999999999997</v>
      </c>
    </row>
    <row r="264" spans="1:2" x14ac:dyDescent="0.25">
      <c r="A264" s="7">
        <v>35241</v>
      </c>
      <c r="B264" s="8">
        <v>5.0679999999999996</v>
      </c>
    </row>
    <row r="265" spans="1:2" x14ac:dyDescent="0.25">
      <c r="A265" s="7">
        <v>35242</v>
      </c>
      <c r="B265" s="8">
        <v>5.0720000000000001</v>
      </c>
    </row>
    <row r="266" spans="1:2" x14ac:dyDescent="0.25">
      <c r="A266" s="7">
        <v>35243</v>
      </c>
      <c r="B266" s="8">
        <v>5.0830000000000002</v>
      </c>
    </row>
    <row r="267" spans="1:2" x14ac:dyDescent="0.25">
      <c r="A267" s="7">
        <v>35244</v>
      </c>
      <c r="B267" s="8">
        <v>5.0970000000000004</v>
      </c>
    </row>
    <row r="268" spans="1:2" x14ac:dyDescent="0.25">
      <c r="A268" s="7">
        <v>35245</v>
      </c>
      <c r="B268" s="8">
        <v>5.1079999999999997</v>
      </c>
    </row>
    <row r="269" spans="1:2" x14ac:dyDescent="0.25">
      <c r="A269" s="7">
        <v>35248</v>
      </c>
      <c r="B269" s="8">
        <v>5.1189999999999998</v>
      </c>
    </row>
    <row r="270" spans="1:2" x14ac:dyDescent="0.25">
      <c r="A270" s="7">
        <v>35249</v>
      </c>
      <c r="B270" s="8">
        <v>5.1239999999999997</v>
      </c>
    </row>
    <row r="271" spans="1:2" x14ac:dyDescent="0.25">
      <c r="A271" s="7">
        <v>35251</v>
      </c>
      <c r="B271" s="8">
        <v>5.125</v>
      </c>
    </row>
    <row r="272" spans="1:2" x14ac:dyDescent="0.25">
      <c r="A272" s="7">
        <v>35252</v>
      </c>
      <c r="B272" s="8">
        <v>5.125</v>
      </c>
    </row>
    <row r="273" spans="1:2" x14ac:dyDescent="0.25">
      <c r="A273" s="7">
        <v>35255</v>
      </c>
      <c r="B273" s="8">
        <v>5.1289999999999996</v>
      </c>
    </row>
    <row r="274" spans="1:2" x14ac:dyDescent="0.25">
      <c r="A274" s="7">
        <v>35256</v>
      </c>
      <c r="B274" s="8">
        <v>5.1310000000000002</v>
      </c>
    </row>
    <row r="275" spans="1:2" x14ac:dyDescent="0.25">
      <c r="A275" s="7">
        <v>35257</v>
      </c>
      <c r="B275" s="8">
        <v>5.133</v>
      </c>
    </row>
    <row r="276" spans="1:2" x14ac:dyDescent="0.25">
      <c r="A276" s="7">
        <v>35258</v>
      </c>
      <c r="B276" s="8">
        <v>5.1310000000000002</v>
      </c>
    </row>
    <row r="277" spans="1:2" x14ac:dyDescent="0.25">
      <c r="A277" s="7">
        <v>35259</v>
      </c>
      <c r="B277" s="8">
        <v>5.1310000000000002</v>
      </c>
    </row>
    <row r="278" spans="1:2" x14ac:dyDescent="0.25">
      <c r="A278" s="7">
        <v>35262</v>
      </c>
      <c r="B278" s="8">
        <v>5.1349999999999998</v>
      </c>
    </row>
    <row r="279" spans="1:2" x14ac:dyDescent="0.25">
      <c r="A279" s="7">
        <v>35263</v>
      </c>
      <c r="B279" s="8">
        <v>5.1360000000000001</v>
      </c>
    </row>
    <row r="280" spans="1:2" x14ac:dyDescent="0.25">
      <c r="A280" s="7">
        <v>35264</v>
      </c>
      <c r="B280" s="8">
        <v>5.14</v>
      </c>
    </row>
    <row r="281" spans="1:2" x14ac:dyDescent="0.25">
      <c r="A281" s="7">
        <v>35265</v>
      </c>
      <c r="B281" s="8">
        <v>5.15</v>
      </c>
    </row>
    <row r="282" spans="1:2" x14ac:dyDescent="0.25">
      <c r="A282" s="7">
        <v>35266</v>
      </c>
      <c r="B282" s="8">
        <v>5.1559999999999997</v>
      </c>
    </row>
    <row r="283" spans="1:2" x14ac:dyDescent="0.25">
      <c r="A283" s="7">
        <v>35269</v>
      </c>
      <c r="B283" s="8">
        <v>5.165</v>
      </c>
    </row>
    <row r="284" spans="1:2" x14ac:dyDescent="0.25">
      <c r="A284" s="7">
        <v>35270</v>
      </c>
      <c r="B284" s="8">
        <v>5.1689999999999996</v>
      </c>
    </row>
    <row r="285" spans="1:2" x14ac:dyDescent="0.25">
      <c r="A285" s="7">
        <v>35271</v>
      </c>
      <c r="B285" s="8">
        <v>5.1749999999999998</v>
      </c>
    </row>
    <row r="286" spans="1:2" x14ac:dyDescent="0.25">
      <c r="A286" s="7">
        <v>35272</v>
      </c>
      <c r="B286" s="8">
        <v>5.18</v>
      </c>
    </row>
    <row r="287" spans="1:2" x14ac:dyDescent="0.25">
      <c r="A287" s="7">
        <v>35273</v>
      </c>
      <c r="B287" s="8">
        <v>5.1820000000000004</v>
      </c>
    </row>
    <row r="288" spans="1:2" x14ac:dyDescent="0.25">
      <c r="A288" s="7">
        <v>35276</v>
      </c>
      <c r="B288" s="8">
        <v>5.1879999999999997</v>
      </c>
    </row>
    <row r="289" spans="1:2" x14ac:dyDescent="0.25">
      <c r="A289" s="7">
        <v>35277</v>
      </c>
      <c r="B289" s="8">
        <v>5.1909999999999998</v>
      </c>
    </row>
    <row r="290" spans="1:2" x14ac:dyDescent="0.25">
      <c r="A290" s="7">
        <v>35278</v>
      </c>
      <c r="B290" s="8">
        <v>5.1970000000000001</v>
      </c>
    </row>
    <row r="291" spans="1:2" x14ac:dyDescent="0.25">
      <c r="A291" s="7">
        <v>35279</v>
      </c>
      <c r="B291" s="8">
        <v>5.2089999999999996</v>
      </c>
    </row>
    <row r="292" spans="1:2" x14ac:dyDescent="0.25">
      <c r="A292" s="7">
        <v>35280</v>
      </c>
      <c r="B292" s="8">
        <v>5.2240000000000002</v>
      </c>
    </row>
    <row r="293" spans="1:2" x14ac:dyDescent="0.25">
      <c r="A293" s="7">
        <v>35283</v>
      </c>
      <c r="B293" s="8">
        <v>5.23</v>
      </c>
    </row>
    <row r="294" spans="1:2" x14ac:dyDescent="0.25">
      <c r="A294" s="7">
        <v>35284</v>
      </c>
      <c r="B294" s="8">
        <v>5.2350000000000003</v>
      </c>
    </row>
    <row r="295" spans="1:2" x14ac:dyDescent="0.25">
      <c r="A295" s="7">
        <v>35285</v>
      </c>
      <c r="B295" s="8">
        <v>5.2469999999999999</v>
      </c>
    </row>
    <row r="296" spans="1:2" x14ac:dyDescent="0.25">
      <c r="A296" s="7">
        <v>35286</v>
      </c>
      <c r="B296" s="8">
        <v>5.2539999999999996</v>
      </c>
    </row>
    <row r="297" spans="1:2" x14ac:dyDescent="0.25">
      <c r="A297" s="7">
        <v>35287</v>
      </c>
      <c r="B297" s="8">
        <v>5.2610000000000001</v>
      </c>
    </row>
    <row r="298" spans="1:2" x14ac:dyDescent="0.25">
      <c r="A298" s="7">
        <v>35290</v>
      </c>
      <c r="B298" s="8">
        <v>5.2709999999999999</v>
      </c>
    </row>
    <row r="299" spans="1:2" x14ac:dyDescent="0.25">
      <c r="A299" s="7">
        <v>35291</v>
      </c>
      <c r="B299" s="8">
        <v>5.2759999999999998</v>
      </c>
    </row>
    <row r="300" spans="1:2" x14ac:dyDescent="0.25">
      <c r="A300" s="7">
        <v>35292</v>
      </c>
      <c r="B300" s="8">
        <v>5.28</v>
      </c>
    </row>
    <row r="301" spans="1:2" x14ac:dyDescent="0.25">
      <c r="A301" s="7">
        <v>35293</v>
      </c>
      <c r="B301" s="8">
        <v>5.2850000000000001</v>
      </c>
    </row>
    <row r="302" spans="1:2" x14ac:dyDescent="0.25">
      <c r="A302" s="7">
        <v>35294</v>
      </c>
      <c r="B302" s="8">
        <v>5.29</v>
      </c>
    </row>
    <row r="303" spans="1:2" x14ac:dyDescent="0.25">
      <c r="A303" s="7">
        <v>35297</v>
      </c>
      <c r="B303" s="8">
        <v>5.3019999999999996</v>
      </c>
    </row>
    <row r="304" spans="1:2" x14ac:dyDescent="0.25">
      <c r="A304" s="7">
        <v>35298</v>
      </c>
      <c r="B304" s="8">
        <v>5.3049999999999997</v>
      </c>
    </row>
    <row r="305" spans="1:2" x14ac:dyDescent="0.25">
      <c r="A305" s="7">
        <v>35299</v>
      </c>
      <c r="B305" s="8">
        <v>5.3049999999999997</v>
      </c>
    </row>
    <row r="306" spans="1:2" x14ac:dyDescent="0.25">
      <c r="A306" s="7">
        <v>35300</v>
      </c>
      <c r="B306" s="8">
        <v>5.3109999999999999</v>
      </c>
    </row>
    <row r="307" spans="1:2" x14ac:dyDescent="0.25">
      <c r="A307" s="7">
        <v>35301</v>
      </c>
      <c r="B307" s="8">
        <v>5.3179999999999996</v>
      </c>
    </row>
    <row r="308" spans="1:2" x14ac:dyDescent="0.25">
      <c r="A308" s="7">
        <v>35304</v>
      </c>
      <c r="B308" s="8">
        <v>5.327</v>
      </c>
    </row>
    <row r="309" spans="1:2" x14ac:dyDescent="0.25">
      <c r="A309" s="7">
        <v>35305</v>
      </c>
      <c r="B309" s="8">
        <v>5.3319999999999999</v>
      </c>
    </row>
    <row r="310" spans="1:2" x14ac:dyDescent="0.25">
      <c r="A310" s="7">
        <v>35306</v>
      </c>
      <c r="B310" s="8">
        <v>5.3479999999999999</v>
      </c>
    </row>
    <row r="311" spans="1:2" x14ac:dyDescent="0.25">
      <c r="A311" s="7">
        <v>35307</v>
      </c>
      <c r="B311" s="8">
        <v>5.3479999999999999</v>
      </c>
    </row>
    <row r="312" spans="1:2" x14ac:dyDescent="0.25">
      <c r="A312" s="7">
        <v>35308</v>
      </c>
      <c r="B312" s="8">
        <v>5.3449999999999998</v>
      </c>
    </row>
    <row r="313" spans="1:2" x14ac:dyDescent="0.25">
      <c r="A313" s="7">
        <v>35311</v>
      </c>
      <c r="B313" s="8">
        <v>5.3449999999999998</v>
      </c>
    </row>
    <row r="314" spans="1:2" x14ac:dyDescent="0.25">
      <c r="A314" s="7">
        <v>35312</v>
      </c>
      <c r="B314" s="8">
        <v>5.3479999999999999</v>
      </c>
    </row>
    <row r="315" spans="1:2" x14ac:dyDescent="0.25">
      <c r="A315" s="7">
        <v>35313</v>
      </c>
      <c r="B315" s="8">
        <v>5.351</v>
      </c>
    </row>
    <row r="316" spans="1:2" x14ac:dyDescent="0.25">
      <c r="A316" s="7">
        <v>35314</v>
      </c>
      <c r="B316" s="8">
        <v>5.3529999999999998</v>
      </c>
    </row>
    <row r="317" spans="1:2" x14ac:dyDescent="0.25">
      <c r="A317" s="7">
        <v>35315</v>
      </c>
      <c r="B317" s="8">
        <v>5.3559999999999999</v>
      </c>
    </row>
    <row r="318" spans="1:2" x14ac:dyDescent="0.25">
      <c r="A318" s="7">
        <v>35318</v>
      </c>
      <c r="B318" s="8">
        <v>5.359</v>
      </c>
    </row>
    <row r="319" spans="1:2" x14ac:dyDescent="0.25">
      <c r="A319" s="7">
        <v>35319</v>
      </c>
      <c r="B319" s="8">
        <v>5.3609999999999998</v>
      </c>
    </row>
    <row r="320" spans="1:2" x14ac:dyDescent="0.25">
      <c r="A320" s="7">
        <v>35320</v>
      </c>
      <c r="B320" s="8">
        <v>5.3639999999999999</v>
      </c>
    </row>
    <row r="321" spans="1:2" x14ac:dyDescent="0.25">
      <c r="A321" s="7">
        <v>35321</v>
      </c>
      <c r="B321" s="8">
        <v>5.367</v>
      </c>
    </row>
    <row r="322" spans="1:2" x14ac:dyDescent="0.25">
      <c r="A322" s="7">
        <v>35322</v>
      </c>
      <c r="B322" s="8">
        <v>5.37</v>
      </c>
    </row>
    <row r="323" spans="1:2" x14ac:dyDescent="0.25">
      <c r="A323" s="7">
        <v>35325</v>
      </c>
      <c r="B323" s="8">
        <v>5.3730000000000002</v>
      </c>
    </row>
    <row r="324" spans="1:2" x14ac:dyDescent="0.25">
      <c r="A324" s="7">
        <v>35326</v>
      </c>
      <c r="B324" s="8">
        <v>5.3760000000000003</v>
      </c>
    </row>
    <row r="325" spans="1:2" x14ac:dyDescent="0.25">
      <c r="A325" s="7">
        <v>35327</v>
      </c>
      <c r="B325" s="8">
        <v>5.3789999999999996</v>
      </c>
    </row>
    <row r="326" spans="1:2" x14ac:dyDescent="0.25">
      <c r="A326" s="7">
        <v>35328</v>
      </c>
      <c r="B326" s="8">
        <v>5.3819999999999997</v>
      </c>
    </row>
    <row r="327" spans="1:2" x14ac:dyDescent="0.25">
      <c r="A327" s="7">
        <v>35329</v>
      </c>
      <c r="B327" s="8">
        <v>5.3840000000000003</v>
      </c>
    </row>
    <row r="328" spans="1:2" x14ac:dyDescent="0.25">
      <c r="A328" s="7">
        <v>35332</v>
      </c>
      <c r="B328" s="8">
        <v>5.3890000000000002</v>
      </c>
    </row>
    <row r="329" spans="1:2" x14ac:dyDescent="0.25">
      <c r="A329" s="7">
        <v>35333</v>
      </c>
      <c r="B329" s="8">
        <v>5.391</v>
      </c>
    </row>
    <row r="330" spans="1:2" x14ac:dyDescent="0.25">
      <c r="A330" s="7">
        <v>35334</v>
      </c>
      <c r="B330" s="8">
        <v>5.3920000000000003</v>
      </c>
    </row>
    <row r="331" spans="1:2" x14ac:dyDescent="0.25">
      <c r="A331" s="7">
        <v>35335</v>
      </c>
      <c r="B331" s="8">
        <v>5.3940000000000001</v>
      </c>
    </row>
    <row r="332" spans="1:2" x14ac:dyDescent="0.25">
      <c r="A332" s="7">
        <v>35336</v>
      </c>
      <c r="B332" s="8">
        <v>5.3959999999999999</v>
      </c>
    </row>
    <row r="333" spans="1:2" x14ac:dyDescent="0.25">
      <c r="A333" s="7">
        <v>35339</v>
      </c>
      <c r="B333" s="8">
        <v>5.4020000000000001</v>
      </c>
    </row>
    <row r="334" spans="1:2" x14ac:dyDescent="0.25">
      <c r="A334" s="7">
        <v>35340</v>
      </c>
      <c r="B334" s="8">
        <v>5.4119999999999999</v>
      </c>
    </row>
    <row r="335" spans="1:2" x14ac:dyDescent="0.25">
      <c r="A335" s="7">
        <v>35341</v>
      </c>
      <c r="B335" s="8">
        <v>5.415</v>
      </c>
    </row>
    <row r="336" spans="1:2" x14ac:dyDescent="0.25">
      <c r="A336" s="7">
        <v>35342</v>
      </c>
      <c r="B336" s="8">
        <v>5.4169999999999998</v>
      </c>
    </row>
    <row r="337" spans="1:2" x14ac:dyDescent="0.25">
      <c r="A337" s="7">
        <v>35343</v>
      </c>
      <c r="B337" s="8">
        <v>5.4189999999999996</v>
      </c>
    </row>
    <row r="338" spans="1:2" x14ac:dyDescent="0.25">
      <c r="A338" s="7">
        <v>35346</v>
      </c>
      <c r="B338" s="8">
        <v>5.4210000000000003</v>
      </c>
    </row>
    <row r="339" spans="1:2" x14ac:dyDescent="0.25">
      <c r="A339" s="7">
        <v>35347</v>
      </c>
      <c r="B339" s="8">
        <v>5.4240000000000004</v>
      </c>
    </row>
    <row r="340" spans="1:2" x14ac:dyDescent="0.25">
      <c r="A340" s="7">
        <v>35348</v>
      </c>
      <c r="B340" s="8">
        <v>5.4249999999999998</v>
      </c>
    </row>
    <row r="341" spans="1:2" x14ac:dyDescent="0.25">
      <c r="A341" s="7">
        <v>35349</v>
      </c>
      <c r="B341" s="8">
        <v>5.4260000000000002</v>
      </c>
    </row>
    <row r="342" spans="1:2" x14ac:dyDescent="0.25">
      <c r="A342" s="7">
        <v>35350</v>
      </c>
      <c r="B342" s="8">
        <v>5.4290000000000003</v>
      </c>
    </row>
    <row r="343" spans="1:2" x14ac:dyDescent="0.25">
      <c r="A343" s="7">
        <v>35353</v>
      </c>
      <c r="B343" s="8">
        <v>5.431</v>
      </c>
    </row>
    <row r="344" spans="1:2" x14ac:dyDescent="0.25">
      <c r="A344" s="7">
        <v>35354</v>
      </c>
      <c r="B344" s="8">
        <v>5.4340000000000002</v>
      </c>
    </row>
    <row r="345" spans="1:2" x14ac:dyDescent="0.25">
      <c r="A345" s="7">
        <v>35355</v>
      </c>
      <c r="B345" s="8">
        <v>5.4340000000000002</v>
      </c>
    </row>
    <row r="346" spans="1:2" x14ac:dyDescent="0.25">
      <c r="A346" s="7">
        <v>35356</v>
      </c>
      <c r="B346" s="8">
        <v>5.4340000000000002</v>
      </c>
    </row>
    <row r="347" spans="1:2" x14ac:dyDescent="0.25">
      <c r="A347" s="7">
        <v>35357</v>
      </c>
      <c r="B347" s="8">
        <v>5.4349999999999996</v>
      </c>
    </row>
    <row r="348" spans="1:2" x14ac:dyDescent="0.25">
      <c r="A348" s="7">
        <v>35360</v>
      </c>
      <c r="B348" s="8">
        <v>5.4379999999999997</v>
      </c>
    </row>
    <row r="349" spans="1:2" x14ac:dyDescent="0.25">
      <c r="A349" s="7">
        <v>35361</v>
      </c>
      <c r="B349" s="8">
        <v>5.44</v>
      </c>
    </row>
    <row r="350" spans="1:2" x14ac:dyDescent="0.25">
      <c r="A350" s="7">
        <v>35362</v>
      </c>
      <c r="B350" s="8">
        <v>5.4420000000000002</v>
      </c>
    </row>
    <row r="351" spans="1:2" x14ac:dyDescent="0.25">
      <c r="A351" s="7">
        <v>35363</v>
      </c>
      <c r="B351" s="8">
        <v>5.444</v>
      </c>
    </row>
    <row r="352" spans="1:2" x14ac:dyDescent="0.25">
      <c r="A352" s="7">
        <v>35364</v>
      </c>
      <c r="B352" s="8">
        <v>5.4450000000000003</v>
      </c>
    </row>
    <row r="353" spans="1:2" x14ac:dyDescent="0.25">
      <c r="A353" s="7">
        <v>35367</v>
      </c>
      <c r="B353" s="8">
        <v>5.4470000000000001</v>
      </c>
    </row>
    <row r="354" spans="1:2" x14ac:dyDescent="0.25">
      <c r="A354" s="7">
        <v>35368</v>
      </c>
      <c r="B354" s="8">
        <v>5.4530000000000003</v>
      </c>
    </row>
    <row r="355" spans="1:2" x14ac:dyDescent="0.25">
      <c r="A355" s="7">
        <v>35369</v>
      </c>
      <c r="B355" s="8">
        <v>5.4550000000000001</v>
      </c>
    </row>
    <row r="356" spans="1:2" x14ac:dyDescent="0.25">
      <c r="A356" s="7">
        <v>35370</v>
      </c>
      <c r="B356" s="8">
        <v>5.4560000000000004</v>
      </c>
    </row>
    <row r="357" spans="1:2" x14ac:dyDescent="0.25">
      <c r="A357" s="7">
        <v>35371</v>
      </c>
      <c r="B357" s="8">
        <v>5.4580000000000002</v>
      </c>
    </row>
    <row r="358" spans="1:2" x14ac:dyDescent="0.25">
      <c r="A358" s="7">
        <v>35374</v>
      </c>
      <c r="B358" s="8">
        <v>5.46</v>
      </c>
    </row>
    <row r="359" spans="1:2" x14ac:dyDescent="0.25">
      <c r="A359" s="7">
        <v>35375</v>
      </c>
      <c r="B359" s="8">
        <v>5.4610000000000003</v>
      </c>
    </row>
    <row r="360" spans="1:2" x14ac:dyDescent="0.25">
      <c r="A360" s="7">
        <v>35376</v>
      </c>
      <c r="B360" s="8">
        <v>5.47</v>
      </c>
    </row>
    <row r="361" spans="1:2" x14ac:dyDescent="0.25">
      <c r="A361" s="7">
        <v>35380</v>
      </c>
      <c r="B361" s="8">
        <v>5.4740000000000002</v>
      </c>
    </row>
    <row r="362" spans="1:2" x14ac:dyDescent="0.25">
      <c r="A362" s="7">
        <v>35381</v>
      </c>
      <c r="B362" s="8">
        <v>5.4749999999999996</v>
      </c>
    </row>
    <row r="363" spans="1:2" x14ac:dyDescent="0.25">
      <c r="A363" s="7">
        <v>35382</v>
      </c>
      <c r="B363" s="8">
        <v>5.476</v>
      </c>
    </row>
    <row r="364" spans="1:2" x14ac:dyDescent="0.25">
      <c r="A364" s="7">
        <v>35383</v>
      </c>
      <c r="B364" s="8">
        <v>5.4779999999999998</v>
      </c>
    </row>
    <row r="365" spans="1:2" x14ac:dyDescent="0.25">
      <c r="A365" s="7">
        <v>35384</v>
      </c>
      <c r="B365" s="8">
        <v>5.4809999999999999</v>
      </c>
    </row>
    <row r="366" spans="1:2" x14ac:dyDescent="0.25">
      <c r="A366" s="7">
        <v>35385</v>
      </c>
      <c r="B366" s="8">
        <v>5.484</v>
      </c>
    </row>
    <row r="367" spans="1:2" x14ac:dyDescent="0.25">
      <c r="A367" s="7">
        <v>35388</v>
      </c>
      <c r="B367" s="8">
        <v>5.4859999999999998</v>
      </c>
    </row>
    <row r="368" spans="1:2" x14ac:dyDescent="0.25">
      <c r="A368" s="7">
        <v>35389</v>
      </c>
      <c r="B368" s="8">
        <v>5.4870000000000001</v>
      </c>
    </row>
    <row r="369" spans="1:2" x14ac:dyDescent="0.25">
      <c r="A369" s="7">
        <v>35390</v>
      </c>
      <c r="B369" s="8">
        <v>5.4909999999999997</v>
      </c>
    </row>
    <row r="370" spans="1:2" x14ac:dyDescent="0.25">
      <c r="A370" s="7">
        <v>35391</v>
      </c>
      <c r="B370" s="8">
        <v>5.492</v>
      </c>
    </row>
    <row r="371" spans="1:2" x14ac:dyDescent="0.25">
      <c r="A371" s="7">
        <v>35392</v>
      </c>
      <c r="B371" s="8">
        <v>5.4939999999999998</v>
      </c>
    </row>
    <row r="372" spans="1:2" x14ac:dyDescent="0.25">
      <c r="A372" s="7">
        <v>35395</v>
      </c>
      <c r="B372" s="8">
        <v>5.4969999999999999</v>
      </c>
    </row>
    <row r="373" spans="1:2" x14ac:dyDescent="0.25">
      <c r="A373" s="7">
        <v>35396</v>
      </c>
      <c r="B373" s="8">
        <v>5.5</v>
      </c>
    </row>
    <row r="374" spans="1:2" x14ac:dyDescent="0.25">
      <c r="A374" s="7">
        <v>35397</v>
      </c>
      <c r="B374" s="8">
        <v>5.5030000000000001</v>
      </c>
    </row>
    <row r="375" spans="1:2" x14ac:dyDescent="0.25">
      <c r="A375" s="7">
        <v>35398</v>
      </c>
      <c r="B375" s="8">
        <v>5.508</v>
      </c>
    </row>
    <row r="376" spans="1:2" x14ac:dyDescent="0.25">
      <c r="A376" s="7">
        <v>35399</v>
      </c>
      <c r="B376" s="8">
        <v>5.5110000000000001</v>
      </c>
    </row>
    <row r="377" spans="1:2" x14ac:dyDescent="0.25">
      <c r="A377" s="7">
        <v>35402</v>
      </c>
      <c r="B377" s="8">
        <v>5.5129999999999999</v>
      </c>
    </row>
    <row r="378" spans="1:2" x14ac:dyDescent="0.25">
      <c r="A378" s="7">
        <v>35403</v>
      </c>
      <c r="B378" s="8">
        <v>5.5149999999999997</v>
      </c>
    </row>
    <row r="379" spans="1:2" x14ac:dyDescent="0.25">
      <c r="A379" s="7">
        <v>35404</v>
      </c>
      <c r="B379" s="8">
        <v>5.5170000000000003</v>
      </c>
    </row>
    <row r="380" spans="1:2" x14ac:dyDescent="0.25">
      <c r="A380" s="7">
        <v>35405</v>
      </c>
      <c r="B380" s="8">
        <v>5.5190000000000001</v>
      </c>
    </row>
    <row r="381" spans="1:2" x14ac:dyDescent="0.25">
      <c r="A381" s="7">
        <v>35406</v>
      </c>
      <c r="B381" s="8">
        <v>5.5209999999999999</v>
      </c>
    </row>
    <row r="382" spans="1:2" x14ac:dyDescent="0.25">
      <c r="A382" s="7">
        <v>35409</v>
      </c>
      <c r="B382" s="8">
        <v>5.5229999999999997</v>
      </c>
    </row>
    <row r="383" spans="1:2" x14ac:dyDescent="0.25">
      <c r="A383" s="7">
        <v>35410</v>
      </c>
      <c r="B383" s="8">
        <v>5.5250000000000004</v>
      </c>
    </row>
    <row r="384" spans="1:2" x14ac:dyDescent="0.25">
      <c r="A384" s="7">
        <v>35411</v>
      </c>
      <c r="B384" s="8">
        <v>5.53</v>
      </c>
    </row>
    <row r="385" spans="1:2" x14ac:dyDescent="0.25">
      <c r="A385" s="7">
        <v>35414</v>
      </c>
      <c r="B385" s="8">
        <v>5.532</v>
      </c>
    </row>
    <row r="386" spans="1:2" x14ac:dyDescent="0.25">
      <c r="A386" s="7">
        <v>35415</v>
      </c>
      <c r="B386" s="8">
        <v>5.5350000000000001</v>
      </c>
    </row>
    <row r="387" spans="1:2" x14ac:dyDescent="0.25">
      <c r="A387" s="7">
        <v>35416</v>
      </c>
      <c r="B387" s="8">
        <v>5.5369999999999999</v>
      </c>
    </row>
    <row r="388" spans="1:2" x14ac:dyDescent="0.25">
      <c r="A388" s="7">
        <v>35417</v>
      </c>
      <c r="B388" s="8">
        <v>5.54</v>
      </c>
    </row>
    <row r="389" spans="1:2" x14ac:dyDescent="0.25">
      <c r="A389" s="7">
        <v>35418</v>
      </c>
      <c r="B389" s="8">
        <v>5.5430000000000001</v>
      </c>
    </row>
    <row r="390" spans="1:2" x14ac:dyDescent="0.25">
      <c r="A390" s="7">
        <v>35419</v>
      </c>
      <c r="B390" s="8">
        <v>5.5460000000000003</v>
      </c>
    </row>
    <row r="391" spans="1:2" x14ac:dyDescent="0.25">
      <c r="A391" s="7">
        <v>35420</v>
      </c>
      <c r="B391" s="8">
        <v>5.55</v>
      </c>
    </row>
    <row r="392" spans="1:2" x14ac:dyDescent="0.25">
      <c r="A392" s="7">
        <v>35423</v>
      </c>
      <c r="B392" s="8">
        <v>5.55</v>
      </c>
    </row>
    <row r="393" spans="1:2" x14ac:dyDescent="0.25">
      <c r="A393" s="7">
        <v>35424</v>
      </c>
      <c r="B393" s="8">
        <v>5.5529999999999999</v>
      </c>
    </row>
    <row r="394" spans="1:2" x14ac:dyDescent="0.25">
      <c r="A394" s="7">
        <v>35425</v>
      </c>
      <c r="B394" s="8">
        <v>5.5549999999999997</v>
      </c>
    </row>
    <row r="395" spans="1:2" x14ac:dyDescent="0.25">
      <c r="A395" s="7">
        <v>35426</v>
      </c>
      <c r="B395" s="8">
        <v>5.5549999999999997</v>
      </c>
    </row>
    <row r="396" spans="1:2" x14ac:dyDescent="0.25">
      <c r="A396" s="7">
        <v>35427</v>
      </c>
      <c r="B396" s="8">
        <v>5.5549999999999997</v>
      </c>
    </row>
    <row r="397" spans="1:2" x14ac:dyDescent="0.25">
      <c r="A397" s="7">
        <v>35430</v>
      </c>
      <c r="B397" s="8">
        <v>5.56</v>
      </c>
    </row>
    <row r="398" spans="1:2" x14ac:dyDescent="0.25">
      <c r="A398" s="7">
        <v>35431</v>
      </c>
      <c r="B398" s="8">
        <v>5.56</v>
      </c>
    </row>
    <row r="399" spans="1:2" x14ac:dyDescent="0.25">
      <c r="A399" s="7">
        <v>35436</v>
      </c>
      <c r="B399" s="8">
        <v>5.57</v>
      </c>
    </row>
    <row r="400" spans="1:2" x14ac:dyDescent="0.25">
      <c r="A400" s="7">
        <v>35437</v>
      </c>
      <c r="B400" s="8">
        <v>5.5730000000000004</v>
      </c>
    </row>
    <row r="401" spans="1:2" x14ac:dyDescent="0.25">
      <c r="A401" s="7">
        <v>35439</v>
      </c>
      <c r="B401" s="8">
        <v>5.58</v>
      </c>
    </row>
    <row r="402" spans="1:2" x14ac:dyDescent="0.25">
      <c r="A402" s="7">
        <v>35440</v>
      </c>
      <c r="B402" s="8">
        <v>5.585</v>
      </c>
    </row>
    <row r="403" spans="1:2" x14ac:dyDescent="0.25">
      <c r="A403" s="7">
        <v>35441</v>
      </c>
      <c r="B403" s="8">
        <v>5.59</v>
      </c>
    </row>
    <row r="404" spans="1:2" x14ac:dyDescent="0.25">
      <c r="A404" s="7">
        <v>35444</v>
      </c>
      <c r="B404" s="8">
        <v>5.593</v>
      </c>
    </row>
    <row r="405" spans="1:2" x14ac:dyDescent="0.25">
      <c r="A405" s="7">
        <v>35445</v>
      </c>
      <c r="B405" s="8">
        <v>5.5960000000000001</v>
      </c>
    </row>
    <row r="406" spans="1:2" x14ac:dyDescent="0.25">
      <c r="A406" s="7">
        <v>35446</v>
      </c>
      <c r="B406" s="8">
        <v>5.5990000000000002</v>
      </c>
    </row>
    <row r="407" spans="1:2" x14ac:dyDescent="0.25">
      <c r="A407" s="7">
        <v>35447</v>
      </c>
      <c r="B407" s="8">
        <v>5.6020000000000003</v>
      </c>
    </row>
    <row r="408" spans="1:2" x14ac:dyDescent="0.25">
      <c r="A408" s="7">
        <v>35448</v>
      </c>
      <c r="B408" s="8">
        <v>5.6050000000000004</v>
      </c>
    </row>
    <row r="409" spans="1:2" x14ac:dyDescent="0.25">
      <c r="A409" s="7">
        <v>35451</v>
      </c>
      <c r="B409" s="8">
        <v>5.6070000000000002</v>
      </c>
    </row>
    <row r="410" spans="1:2" x14ac:dyDescent="0.25">
      <c r="A410" s="7">
        <v>35452</v>
      </c>
      <c r="B410" s="8">
        <v>5.61</v>
      </c>
    </row>
    <row r="411" spans="1:2" x14ac:dyDescent="0.25">
      <c r="A411" s="7">
        <v>35453</v>
      </c>
      <c r="B411" s="8">
        <v>5.6130000000000004</v>
      </c>
    </row>
    <row r="412" spans="1:2" x14ac:dyDescent="0.25">
      <c r="A412" s="7">
        <v>35454</v>
      </c>
      <c r="B412" s="8">
        <v>5.6150000000000002</v>
      </c>
    </row>
    <row r="413" spans="1:2" x14ac:dyDescent="0.25">
      <c r="A413" s="7">
        <v>35455</v>
      </c>
      <c r="B413" s="8">
        <v>5.6180000000000003</v>
      </c>
    </row>
    <row r="414" spans="1:2" x14ac:dyDescent="0.25">
      <c r="A414" s="7">
        <v>35458</v>
      </c>
      <c r="B414" s="8">
        <v>5.6210000000000004</v>
      </c>
    </row>
    <row r="415" spans="1:2" x14ac:dyDescent="0.25">
      <c r="A415" s="7">
        <v>35459</v>
      </c>
      <c r="B415" s="8">
        <v>5.6239999999999997</v>
      </c>
    </row>
    <row r="416" spans="1:2" x14ac:dyDescent="0.25">
      <c r="A416" s="7">
        <v>35460</v>
      </c>
      <c r="B416" s="8">
        <v>5.6269999999999998</v>
      </c>
    </row>
    <row r="417" spans="1:2" x14ac:dyDescent="0.25">
      <c r="A417" s="7">
        <v>35461</v>
      </c>
      <c r="B417" s="8">
        <v>5.6289999999999996</v>
      </c>
    </row>
    <row r="418" spans="1:2" x14ac:dyDescent="0.25">
      <c r="A418" s="7">
        <v>35462</v>
      </c>
      <c r="B418" s="8">
        <v>5.6319999999999997</v>
      </c>
    </row>
    <row r="419" spans="1:2" x14ac:dyDescent="0.25">
      <c r="A419" s="7">
        <v>35465</v>
      </c>
      <c r="B419" s="8">
        <v>5.6340000000000003</v>
      </c>
    </row>
    <row r="420" spans="1:2" x14ac:dyDescent="0.25">
      <c r="A420" s="7">
        <v>35466</v>
      </c>
      <c r="B420" s="8">
        <v>5.6369999999999996</v>
      </c>
    </row>
    <row r="421" spans="1:2" x14ac:dyDescent="0.25">
      <c r="A421" s="7">
        <v>35467</v>
      </c>
      <c r="B421" s="8">
        <v>5.64</v>
      </c>
    </row>
    <row r="422" spans="1:2" x14ac:dyDescent="0.25">
      <c r="A422" s="7">
        <v>35468</v>
      </c>
      <c r="B422" s="8">
        <v>5.64</v>
      </c>
    </row>
    <row r="423" spans="1:2" x14ac:dyDescent="0.25">
      <c r="A423" s="7">
        <v>35469</v>
      </c>
      <c r="B423" s="8">
        <v>5.6420000000000003</v>
      </c>
    </row>
    <row r="424" spans="1:2" x14ac:dyDescent="0.25">
      <c r="A424" s="7">
        <v>35472</v>
      </c>
      <c r="B424" s="8">
        <v>5.6444999999999999</v>
      </c>
    </row>
    <row r="425" spans="1:2" x14ac:dyDescent="0.25">
      <c r="A425" s="7">
        <v>35473</v>
      </c>
      <c r="B425" s="8">
        <v>5.6459999999999999</v>
      </c>
    </row>
    <row r="426" spans="1:2" x14ac:dyDescent="0.25">
      <c r="A426" s="7">
        <v>35474</v>
      </c>
      <c r="B426" s="8">
        <v>5.65</v>
      </c>
    </row>
    <row r="427" spans="1:2" x14ac:dyDescent="0.25">
      <c r="A427" s="7">
        <v>35475</v>
      </c>
      <c r="B427" s="8">
        <v>5.6524999999999999</v>
      </c>
    </row>
    <row r="428" spans="1:2" x14ac:dyDescent="0.25">
      <c r="A428" s="7">
        <v>35476</v>
      </c>
      <c r="B428" s="8">
        <v>5.6544999999999996</v>
      </c>
    </row>
    <row r="429" spans="1:2" x14ac:dyDescent="0.25">
      <c r="A429" s="7">
        <v>35479</v>
      </c>
      <c r="B429" s="8">
        <v>5.6580000000000004</v>
      </c>
    </row>
    <row r="430" spans="1:2" x14ac:dyDescent="0.25">
      <c r="A430" s="7">
        <v>35480</v>
      </c>
      <c r="B430" s="8">
        <v>5.66</v>
      </c>
    </row>
    <row r="431" spans="1:2" x14ac:dyDescent="0.25">
      <c r="A431" s="7">
        <v>35481</v>
      </c>
      <c r="B431" s="8">
        <v>5.6619999999999999</v>
      </c>
    </row>
    <row r="432" spans="1:2" x14ac:dyDescent="0.25">
      <c r="A432" s="7">
        <v>35482</v>
      </c>
      <c r="B432" s="8">
        <v>5.665</v>
      </c>
    </row>
    <row r="433" spans="1:2" x14ac:dyDescent="0.25">
      <c r="A433" s="7">
        <v>35483</v>
      </c>
      <c r="B433" s="8">
        <v>5.6669999999999998</v>
      </c>
    </row>
    <row r="434" spans="1:2" x14ac:dyDescent="0.25">
      <c r="A434" s="7">
        <v>35486</v>
      </c>
      <c r="B434" s="8">
        <v>5.67</v>
      </c>
    </row>
    <row r="435" spans="1:2" x14ac:dyDescent="0.25">
      <c r="A435" s="7">
        <v>35487</v>
      </c>
      <c r="B435" s="8">
        <v>5.6719999999999997</v>
      </c>
    </row>
    <row r="436" spans="1:2" x14ac:dyDescent="0.25">
      <c r="A436" s="7">
        <v>35488</v>
      </c>
      <c r="B436" s="8">
        <v>5.6740000000000004</v>
      </c>
    </row>
    <row r="437" spans="1:2" x14ac:dyDescent="0.25">
      <c r="A437" s="7">
        <v>35489</v>
      </c>
      <c r="B437" s="8">
        <v>5.6760000000000002</v>
      </c>
    </row>
    <row r="438" spans="1:2" x14ac:dyDescent="0.25">
      <c r="A438" s="7">
        <v>35490</v>
      </c>
      <c r="B438" s="8">
        <v>5.6790000000000003</v>
      </c>
    </row>
    <row r="439" spans="1:2" x14ac:dyDescent="0.25">
      <c r="A439" s="7">
        <v>35493</v>
      </c>
      <c r="B439" s="8">
        <v>5.6829999999999998</v>
      </c>
    </row>
    <row r="440" spans="1:2" x14ac:dyDescent="0.25">
      <c r="A440" s="7">
        <v>35494</v>
      </c>
      <c r="B440" s="8">
        <v>5.6859999999999999</v>
      </c>
    </row>
    <row r="441" spans="1:2" x14ac:dyDescent="0.25">
      <c r="A441" s="7">
        <v>35495</v>
      </c>
      <c r="B441" s="8">
        <v>5.6890000000000001</v>
      </c>
    </row>
    <row r="442" spans="1:2" x14ac:dyDescent="0.25">
      <c r="A442" s="7">
        <v>35496</v>
      </c>
      <c r="B442" s="8">
        <v>5.6914999999999996</v>
      </c>
    </row>
    <row r="443" spans="1:2" x14ac:dyDescent="0.25">
      <c r="A443" s="7">
        <v>35497</v>
      </c>
      <c r="B443" s="8">
        <v>5.6950000000000003</v>
      </c>
    </row>
    <row r="444" spans="1:2" x14ac:dyDescent="0.25">
      <c r="A444" s="7">
        <v>35501</v>
      </c>
      <c r="B444" s="8">
        <v>5.6970000000000001</v>
      </c>
    </row>
    <row r="445" spans="1:2" x14ac:dyDescent="0.25">
      <c r="A445" s="7">
        <v>35502</v>
      </c>
      <c r="B445" s="8">
        <v>5.6989999999999998</v>
      </c>
    </row>
    <row r="446" spans="1:2" x14ac:dyDescent="0.25">
      <c r="A446" s="7">
        <v>35503</v>
      </c>
      <c r="B446" s="8">
        <v>5.7</v>
      </c>
    </row>
    <row r="447" spans="1:2" x14ac:dyDescent="0.25">
      <c r="A447" s="7">
        <v>35504</v>
      </c>
      <c r="B447" s="8">
        <v>5.7030000000000003</v>
      </c>
    </row>
    <row r="448" spans="1:2" x14ac:dyDescent="0.25">
      <c r="A448" s="7">
        <v>35507</v>
      </c>
      <c r="B448" s="8">
        <v>5.7054999999999998</v>
      </c>
    </row>
    <row r="449" spans="1:2" x14ac:dyDescent="0.25">
      <c r="A449" s="7">
        <v>35508</v>
      </c>
      <c r="B449" s="8">
        <v>5.7080000000000002</v>
      </c>
    </row>
    <row r="450" spans="1:2" x14ac:dyDescent="0.25">
      <c r="A450" s="7">
        <v>35509</v>
      </c>
      <c r="B450" s="8">
        <v>5.71</v>
      </c>
    </row>
    <row r="451" spans="1:2" x14ac:dyDescent="0.25">
      <c r="A451" s="7">
        <v>35510</v>
      </c>
      <c r="B451" s="8">
        <v>5.7119999999999997</v>
      </c>
    </row>
    <row r="452" spans="1:2" x14ac:dyDescent="0.25">
      <c r="A452" s="7">
        <v>35511</v>
      </c>
      <c r="B452" s="8">
        <v>5.7140000000000004</v>
      </c>
    </row>
    <row r="453" spans="1:2" x14ac:dyDescent="0.25">
      <c r="A453" s="7">
        <v>35514</v>
      </c>
      <c r="B453" s="8">
        <v>5.7169999999999996</v>
      </c>
    </row>
    <row r="454" spans="1:2" x14ac:dyDescent="0.25">
      <c r="A454" s="7">
        <v>35515</v>
      </c>
      <c r="B454" s="8">
        <v>5.7190000000000003</v>
      </c>
    </row>
    <row r="455" spans="1:2" x14ac:dyDescent="0.25">
      <c r="A455" s="7">
        <v>35516</v>
      </c>
      <c r="B455" s="8">
        <v>5.7210000000000001</v>
      </c>
    </row>
    <row r="456" spans="1:2" x14ac:dyDescent="0.25">
      <c r="A456" s="7">
        <v>35517</v>
      </c>
      <c r="B456" s="8">
        <v>5.7234999999999996</v>
      </c>
    </row>
    <row r="457" spans="1:2" x14ac:dyDescent="0.25">
      <c r="A457" s="7">
        <v>35518</v>
      </c>
      <c r="B457" s="8">
        <v>5.726</v>
      </c>
    </row>
    <row r="458" spans="1:2" x14ac:dyDescent="0.25">
      <c r="A458" s="7">
        <v>35521</v>
      </c>
      <c r="B458" s="8">
        <v>5.7290000000000001</v>
      </c>
    </row>
    <row r="459" spans="1:2" x14ac:dyDescent="0.25">
      <c r="A459" s="7">
        <v>35522</v>
      </c>
      <c r="B459" s="8">
        <v>5.7309999999999999</v>
      </c>
    </row>
    <row r="460" spans="1:2" x14ac:dyDescent="0.25">
      <c r="A460" s="7">
        <v>35523</v>
      </c>
      <c r="B460" s="8">
        <v>5.7320000000000002</v>
      </c>
    </row>
    <row r="461" spans="1:2" x14ac:dyDescent="0.25">
      <c r="A461" s="7">
        <v>35524</v>
      </c>
      <c r="B461" s="8">
        <v>5.7350000000000003</v>
      </c>
    </row>
    <row r="462" spans="1:2" x14ac:dyDescent="0.25">
      <c r="A462" s="7">
        <v>35525</v>
      </c>
      <c r="B462" s="8">
        <v>5.7370000000000001</v>
      </c>
    </row>
    <row r="463" spans="1:2" x14ac:dyDescent="0.25">
      <c r="A463" s="7">
        <v>35528</v>
      </c>
      <c r="B463" s="8">
        <v>5.7389999999999999</v>
      </c>
    </row>
    <row r="464" spans="1:2" x14ac:dyDescent="0.25">
      <c r="A464" s="7">
        <v>35529</v>
      </c>
      <c r="B464" s="8">
        <v>5.7409999999999997</v>
      </c>
    </row>
    <row r="465" spans="1:2" x14ac:dyDescent="0.25">
      <c r="A465" s="7">
        <v>35530</v>
      </c>
      <c r="B465" s="8">
        <v>5.7430000000000003</v>
      </c>
    </row>
    <row r="466" spans="1:2" x14ac:dyDescent="0.25">
      <c r="A466" s="7">
        <v>35531</v>
      </c>
      <c r="B466" s="8">
        <v>5.7439999999999998</v>
      </c>
    </row>
    <row r="467" spans="1:2" x14ac:dyDescent="0.25">
      <c r="A467" s="7">
        <v>35532</v>
      </c>
      <c r="B467" s="8">
        <v>5.7460000000000004</v>
      </c>
    </row>
    <row r="468" spans="1:2" x14ac:dyDescent="0.25">
      <c r="A468" s="7">
        <v>35535</v>
      </c>
      <c r="B468" s="8">
        <v>5.7480000000000002</v>
      </c>
    </row>
    <row r="469" spans="1:2" x14ac:dyDescent="0.25">
      <c r="A469" s="7">
        <v>35536</v>
      </c>
      <c r="B469" s="8">
        <v>5.75</v>
      </c>
    </row>
    <row r="470" spans="1:2" x14ac:dyDescent="0.25">
      <c r="A470" s="7">
        <v>35537</v>
      </c>
      <c r="B470" s="8">
        <v>5.7519999999999998</v>
      </c>
    </row>
    <row r="471" spans="1:2" x14ac:dyDescent="0.25">
      <c r="A471" s="7">
        <v>35538</v>
      </c>
      <c r="B471" s="8">
        <v>5.7530000000000001</v>
      </c>
    </row>
    <row r="472" spans="1:2" x14ac:dyDescent="0.25">
      <c r="A472" s="7">
        <v>35539</v>
      </c>
      <c r="B472" s="8">
        <v>5.7530000000000001</v>
      </c>
    </row>
    <row r="473" spans="1:2" x14ac:dyDescent="0.25">
      <c r="A473" s="7">
        <v>35542</v>
      </c>
      <c r="B473" s="8">
        <v>5.7549999999999999</v>
      </c>
    </row>
    <row r="474" spans="1:2" x14ac:dyDescent="0.25">
      <c r="A474" s="7">
        <v>35543</v>
      </c>
      <c r="B474" s="8">
        <v>5.7560000000000002</v>
      </c>
    </row>
    <row r="475" spans="1:2" x14ac:dyDescent="0.25">
      <c r="A475" s="7">
        <v>35544</v>
      </c>
      <c r="B475" s="8">
        <v>5.7569999999999997</v>
      </c>
    </row>
    <row r="476" spans="1:2" x14ac:dyDescent="0.25">
      <c r="A476" s="7">
        <v>35545</v>
      </c>
      <c r="B476" s="8">
        <v>5.758</v>
      </c>
    </row>
    <row r="477" spans="1:2" x14ac:dyDescent="0.25">
      <c r="A477" s="7">
        <v>35546</v>
      </c>
      <c r="B477" s="8">
        <v>5.7590000000000003</v>
      </c>
    </row>
    <row r="478" spans="1:2" x14ac:dyDescent="0.25">
      <c r="A478" s="7">
        <v>35549</v>
      </c>
      <c r="B478" s="8">
        <v>5.76</v>
      </c>
    </row>
    <row r="479" spans="1:2" x14ac:dyDescent="0.25">
      <c r="A479" s="7">
        <v>35550</v>
      </c>
      <c r="B479" s="8">
        <v>5.7619999999999996</v>
      </c>
    </row>
    <row r="480" spans="1:2" x14ac:dyDescent="0.25">
      <c r="A480" s="7">
        <v>35551</v>
      </c>
      <c r="B480" s="8">
        <v>5.7640000000000002</v>
      </c>
    </row>
    <row r="481" spans="1:2" x14ac:dyDescent="0.25">
      <c r="A481" s="7">
        <v>35556</v>
      </c>
      <c r="B481" s="8">
        <v>5.7640000000000002</v>
      </c>
    </row>
    <row r="482" spans="1:2" x14ac:dyDescent="0.25">
      <c r="A482" s="7">
        <v>35557</v>
      </c>
      <c r="B482" s="8">
        <v>5.766</v>
      </c>
    </row>
    <row r="483" spans="1:2" x14ac:dyDescent="0.25">
      <c r="A483" s="7">
        <v>35558</v>
      </c>
      <c r="B483" s="8">
        <v>5.7679999999999998</v>
      </c>
    </row>
    <row r="484" spans="1:2" x14ac:dyDescent="0.25">
      <c r="A484" s="7">
        <v>35559</v>
      </c>
      <c r="B484" s="8">
        <v>5.7690000000000001</v>
      </c>
    </row>
    <row r="485" spans="1:2" x14ac:dyDescent="0.25">
      <c r="A485" s="7">
        <v>35563</v>
      </c>
      <c r="B485" s="8">
        <v>5.7709999999999999</v>
      </c>
    </row>
    <row r="486" spans="1:2" x14ac:dyDescent="0.25">
      <c r="A486" s="7">
        <v>35564</v>
      </c>
      <c r="B486" s="8">
        <v>5.7709999999999999</v>
      </c>
    </row>
    <row r="487" spans="1:2" x14ac:dyDescent="0.25">
      <c r="A487" s="7">
        <v>35565</v>
      </c>
      <c r="B487" s="8">
        <v>5.7709999999999999</v>
      </c>
    </row>
    <row r="488" spans="1:2" x14ac:dyDescent="0.25">
      <c r="A488" s="7">
        <v>35566</v>
      </c>
      <c r="B488" s="8">
        <v>5.7709999999999999</v>
      </c>
    </row>
    <row r="489" spans="1:2" x14ac:dyDescent="0.25">
      <c r="A489" s="7">
        <v>35567</v>
      </c>
      <c r="B489" s="8">
        <v>5.7709999999999999</v>
      </c>
    </row>
    <row r="490" spans="1:2" x14ac:dyDescent="0.25">
      <c r="A490" s="7">
        <v>35570</v>
      </c>
      <c r="B490" s="8">
        <v>5.7709999999999999</v>
      </c>
    </row>
    <row r="491" spans="1:2" x14ac:dyDescent="0.25">
      <c r="A491" s="7">
        <v>35571</v>
      </c>
      <c r="B491" s="8">
        <v>5.7709999999999999</v>
      </c>
    </row>
    <row r="492" spans="1:2" x14ac:dyDescent="0.25">
      <c r="A492" s="7">
        <v>35572</v>
      </c>
      <c r="B492" s="8">
        <v>5.7709999999999999</v>
      </c>
    </row>
    <row r="493" spans="1:2" x14ac:dyDescent="0.25">
      <c r="A493" s="7">
        <v>35573</v>
      </c>
      <c r="B493" s="8">
        <v>5.7709999999999999</v>
      </c>
    </row>
    <row r="494" spans="1:2" x14ac:dyDescent="0.25">
      <c r="A494" s="7">
        <v>35574</v>
      </c>
      <c r="B494" s="8">
        <v>5.7720000000000002</v>
      </c>
    </row>
    <row r="495" spans="1:2" x14ac:dyDescent="0.25">
      <c r="A495" s="7">
        <v>35577</v>
      </c>
      <c r="B495" s="8">
        <v>5.7735000000000003</v>
      </c>
    </row>
    <row r="496" spans="1:2" x14ac:dyDescent="0.25">
      <c r="A496" s="7">
        <v>35578</v>
      </c>
      <c r="B496" s="8">
        <v>5.7735000000000003</v>
      </c>
    </row>
    <row r="497" spans="1:2" x14ac:dyDescent="0.25">
      <c r="A497" s="7">
        <v>35579</v>
      </c>
      <c r="B497" s="8">
        <v>5.774</v>
      </c>
    </row>
    <row r="498" spans="1:2" x14ac:dyDescent="0.25">
      <c r="A498" s="7">
        <v>35580</v>
      </c>
      <c r="B498" s="8">
        <v>5.7729999999999997</v>
      </c>
    </row>
    <row r="499" spans="1:2" x14ac:dyDescent="0.25">
      <c r="A499" s="7">
        <v>35581</v>
      </c>
      <c r="B499" s="8">
        <v>5.7729999999999997</v>
      </c>
    </row>
    <row r="500" spans="1:2" x14ac:dyDescent="0.25">
      <c r="A500" s="7">
        <v>35584</v>
      </c>
      <c r="B500" s="8">
        <v>5.774</v>
      </c>
    </row>
    <row r="501" spans="1:2" x14ac:dyDescent="0.25">
      <c r="A501" s="7">
        <v>35585</v>
      </c>
      <c r="B501" s="8">
        <v>5.7750000000000004</v>
      </c>
    </row>
    <row r="502" spans="1:2" x14ac:dyDescent="0.25">
      <c r="A502" s="7">
        <v>35586</v>
      </c>
      <c r="B502" s="8">
        <v>5.7759999999999998</v>
      </c>
    </row>
    <row r="503" spans="1:2" x14ac:dyDescent="0.25">
      <c r="A503" s="7">
        <v>35587</v>
      </c>
      <c r="B503" s="8">
        <v>5.7759999999999998</v>
      </c>
    </row>
    <row r="504" spans="1:2" x14ac:dyDescent="0.25">
      <c r="A504" s="7">
        <v>35588</v>
      </c>
      <c r="B504" s="8">
        <v>5.7770000000000001</v>
      </c>
    </row>
    <row r="505" spans="1:2" x14ac:dyDescent="0.25">
      <c r="A505" s="7">
        <v>35591</v>
      </c>
      <c r="B505" s="8">
        <v>5.7779999999999996</v>
      </c>
    </row>
    <row r="506" spans="1:2" x14ac:dyDescent="0.25">
      <c r="A506" s="7">
        <v>35592</v>
      </c>
      <c r="B506" s="8">
        <v>5.7794999999999996</v>
      </c>
    </row>
    <row r="507" spans="1:2" x14ac:dyDescent="0.25">
      <c r="A507" s="7">
        <v>35593</v>
      </c>
      <c r="B507" s="8">
        <v>5.7809999999999997</v>
      </c>
    </row>
    <row r="508" spans="1:2" x14ac:dyDescent="0.25">
      <c r="A508" s="7">
        <v>35595</v>
      </c>
      <c r="B508" s="8">
        <v>5.782</v>
      </c>
    </row>
    <row r="509" spans="1:2" x14ac:dyDescent="0.25">
      <c r="A509" s="7">
        <v>35598</v>
      </c>
      <c r="B509" s="8">
        <v>5.782</v>
      </c>
    </row>
    <row r="510" spans="1:2" x14ac:dyDescent="0.25">
      <c r="A510" s="7">
        <v>35599</v>
      </c>
      <c r="B510" s="8">
        <v>5.782</v>
      </c>
    </row>
    <row r="511" spans="1:2" x14ac:dyDescent="0.25">
      <c r="A511" s="7">
        <v>35600</v>
      </c>
      <c r="B511" s="8">
        <v>5.782</v>
      </c>
    </row>
    <row r="512" spans="1:2" x14ac:dyDescent="0.25">
      <c r="A512" s="7">
        <v>35601</v>
      </c>
      <c r="B512" s="8">
        <v>5.782</v>
      </c>
    </row>
    <row r="513" spans="1:2" x14ac:dyDescent="0.25">
      <c r="A513" s="7">
        <v>35602</v>
      </c>
      <c r="B513" s="8">
        <v>5.7830000000000004</v>
      </c>
    </row>
    <row r="514" spans="1:2" x14ac:dyDescent="0.25">
      <c r="A514" s="7">
        <v>35605</v>
      </c>
      <c r="B514" s="8">
        <v>5.7830000000000004</v>
      </c>
    </row>
    <row r="515" spans="1:2" x14ac:dyDescent="0.25">
      <c r="A515" s="7">
        <v>35606</v>
      </c>
      <c r="B515" s="8">
        <v>5.782</v>
      </c>
    </row>
    <row r="516" spans="1:2" x14ac:dyDescent="0.25">
      <c r="A516" s="7">
        <v>35607</v>
      </c>
      <c r="B516" s="8">
        <v>5.782</v>
      </c>
    </row>
    <row r="517" spans="1:2" x14ac:dyDescent="0.25">
      <c r="A517" s="7">
        <v>35608</v>
      </c>
      <c r="B517" s="8">
        <v>5.782</v>
      </c>
    </row>
    <row r="518" spans="1:2" x14ac:dyDescent="0.25">
      <c r="A518" s="7">
        <v>35609</v>
      </c>
      <c r="B518" s="8">
        <v>5.782</v>
      </c>
    </row>
    <row r="519" spans="1:2" x14ac:dyDescent="0.25">
      <c r="A519" s="7">
        <v>35612</v>
      </c>
      <c r="B519" s="8">
        <v>5.782</v>
      </c>
    </row>
    <row r="520" spans="1:2" x14ac:dyDescent="0.25">
      <c r="A520" s="7">
        <v>35613</v>
      </c>
      <c r="B520" s="8">
        <v>5.782</v>
      </c>
    </row>
    <row r="521" spans="1:2" x14ac:dyDescent="0.25">
      <c r="A521" s="7">
        <v>35614</v>
      </c>
      <c r="B521" s="8">
        <v>5.782</v>
      </c>
    </row>
    <row r="522" spans="1:2" x14ac:dyDescent="0.25">
      <c r="A522" s="7">
        <v>35615</v>
      </c>
      <c r="B522" s="8">
        <v>5.782</v>
      </c>
    </row>
    <row r="523" spans="1:2" x14ac:dyDescent="0.25">
      <c r="A523" s="7">
        <v>35616</v>
      </c>
      <c r="B523" s="8">
        <v>5.782</v>
      </c>
    </row>
    <row r="524" spans="1:2" x14ac:dyDescent="0.25">
      <c r="A524" s="7">
        <v>35619</v>
      </c>
      <c r="B524" s="8">
        <v>5.7830000000000004</v>
      </c>
    </row>
    <row r="525" spans="1:2" x14ac:dyDescent="0.25">
      <c r="A525" s="7">
        <v>35620</v>
      </c>
      <c r="B525" s="8">
        <v>5.7839999999999998</v>
      </c>
    </row>
    <row r="526" spans="1:2" x14ac:dyDescent="0.25">
      <c r="A526" s="7">
        <v>35621</v>
      </c>
      <c r="B526" s="8">
        <v>5.7839999999999998</v>
      </c>
    </row>
    <row r="527" spans="1:2" x14ac:dyDescent="0.25">
      <c r="A527" s="7">
        <v>35622</v>
      </c>
      <c r="B527" s="8">
        <v>5.7839999999999998</v>
      </c>
    </row>
    <row r="528" spans="1:2" x14ac:dyDescent="0.25">
      <c r="A528" s="7">
        <v>35623</v>
      </c>
      <c r="B528" s="8">
        <v>5.7839999999999998</v>
      </c>
    </row>
    <row r="529" spans="1:2" x14ac:dyDescent="0.25">
      <c r="A529" s="7">
        <v>35626</v>
      </c>
      <c r="B529" s="8">
        <v>5.7839999999999998</v>
      </c>
    </row>
    <row r="530" spans="1:2" x14ac:dyDescent="0.25">
      <c r="A530" s="7">
        <v>35627</v>
      </c>
      <c r="B530" s="8">
        <v>5.7839999999999998</v>
      </c>
    </row>
    <row r="531" spans="1:2" x14ac:dyDescent="0.25">
      <c r="A531" s="7">
        <v>35628</v>
      </c>
      <c r="B531" s="8">
        <v>5.7850000000000001</v>
      </c>
    </row>
    <row r="532" spans="1:2" x14ac:dyDescent="0.25">
      <c r="A532" s="7">
        <v>35629</v>
      </c>
      <c r="B532" s="8">
        <v>5.7869999999999999</v>
      </c>
    </row>
    <row r="533" spans="1:2" x14ac:dyDescent="0.25">
      <c r="A533" s="7">
        <v>35630</v>
      </c>
      <c r="B533" s="8">
        <v>5.7880000000000003</v>
      </c>
    </row>
    <row r="534" spans="1:2" x14ac:dyDescent="0.25">
      <c r="A534" s="7">
        <v>35633</v>
      </c>
      <c r="B534" s="8">
        <v>5.7889999999999997</v>
      </c>
    </row>
    <row r="535" spans="1:2" x14ac:dyDescent="0.25">
      <c r="A535" s="7">
        <v>35634</v>
      </c>
      <c r="B535" s="8">
        <v>5.7910000000000004</v>
      </c>
    </row>
    <row r="536" spans="1:2" x14ac:dyDescent="0.25">
      <c r="A536" s="7">
        <v>35635</v>
      </c>
      <c r="B536" s="8">
        <v>5.7919999999999998</v>
      </c>
    </row>
    <row r="537" spans="1:2" x14ac:dyDescent="0.25">
      <c r="A537" s="7">
        <v>35636</v>
      </c>
      <c r="B537" s="8">
        <v>5.7939999999999996</v>
      </c>
    </row>
    <row r="538" spans="1:2" x14ac:dyDescent="0.25">
      <c r="A538" s="7">
        <v>35637</v>
      </c>
      <c r="B538" s="8">
        <v>5.7949999999999999</v>
      </c>
    </row>
    <row r="539" spans="1:2" x14ac:dyDescent="0.25">
      <c r="A539" s="7">
        <v>35640</v>
      </c>
      <c r="B539" s="8">
        <v>5.7960000000000003</v>
      </c>
    </row>
    <row r="540" spans="1:2" x14ac:dyDescent="0.25">
      <c r="A540" s="7">
        <v>35641</v>
      </c>
      <c r="B540" s="8">
        <v>5.7969999999999997</v>
      </c>
    </row>
    <row r="541" spans="1:2" x14ac:dyDescent="0.25">
      <c r="A541" s="7">
        <v>35642</v>
      </c>
      <c r="B541" s="8">
        <v>5.798</v>
      </c>
    </row>
    <row r="542" spans="1:2" x14ac:dyDescent="0.25">
      <c r="A542" s="7">
        <v>35643</v>
      </c>
      <c r="B542" s="8">
        <v>5.8</v>
      </c>
    </row>
    <row r="543" spans="1:2" x14ac:dyDescent="0.25">
      <c r="A543" s="7">
        <v>35644</v>
      </c>
      <c r="B543" s="8">
        <v>5.8010000000000002</v>
      </c>
    </row>
    <row r="544" spans="1:2" x14ac:dyDescent="0.25">
      <c r="A544" s="7">
        <v>35647</v>
      </c>
      <c r="B544" s="8">
        <v>5.8010000000000002</v>
      </c>
    </row>
    <row r="545" spans="1:2" x14ac:dyDescent="0.25">
      <c r="A545" s="7">
        <v>35648</v>
      </c>
      <c r="B545" s="8">
        <v>5.8019999999999996</v>
      </c>
    </row>
    <row r="546" spans="1:2" x14ac:dyDescent="0.25">
      <c r="A546" s="7">
        <v>35649</v>
      </c>
      <c r="B546" s="8">
        <v>5.8029999999999999</v>
      </c>
    </row>
    <row r="547" spans="1:2" x14ac:dyDescent="0.25">
      <c r="A547" s="7">
        <v>35650</v>
      </c>
      <c r="B547" s="8">
        <v>5.8045</v>
      </c>
    </row>
    <row r="548" spans="1:2" x14ac:dyDescent="0.25">
      <c r="A548" s="7">
        <v>35651</v>
      </c>
      <c r="B548" s="8">
        <v>5.806</v>
      </c>
    </row>
    <row r="549" spans="1:2" x14ac:dyDescent="0.25">
      <c r="A549" s="7">
        <v>35654</v>
      </c>
      <c r="B549" s="8">
        <v>5.8079999999999998</v>
      </c>
    </row>
    <row r="550" spans="1:2" x14ac:dyDescent="0.25">
      <c r="A550" s="7">
        <v>35655</v>
      </c>
      <c r="B550" s="8">
        <v>5.8079999999999998</v>
      </c>
    </row>
    <row r="551" spans="1:2" x14ac:dyDescent="0.25">
      <c r="A551" s="7">
        <v>35656</v>
      </c>
      <c r="B551" s="8">
        <v>5.8090000000000002</v>
      </c>
    </row>
    <row r="552" spans="1:2" x14ac:dyDescent="0.25">
      <c r="A552" s="7">
        <v>35657</v>
      </c>
      <c r="B552" s="8">
        <v>5.8090000000000002</v>
      </c>
    </row>
    <row r="553" spans="1:2" x14ac:dyDescent="0.25">
      <c r="A553" s="7">
        <v>35658</v>
      </c>
      <c r="B553" s="8">
        <v>5.8109999999999999</v>
      </c>
    </row>
    <row r="554" spans="1:2" x14ac:dyDescent="0.25">
      <c r="A554" s="7">
        <v>35661</v>
      </c>
      <c r="B554" s="8">
        <v>5.8129999999999997</v>
      </c>
    </row>
    <row r="555" spans="1:2" x14ac:dyDescent="0.25">
      <c r="A555" s="7">
        <v>35662</v>
      </c>
      <c r="B555" s="8">
        <v>5.8140000000000001</v>
      </c>
    </row>
    <row r="556" spans="1:2" x14ac:dyDescent="0.25">
      <c r="A556" s="7">
        <v>35663</v>
      </c>
      <c r="B556" s="8">
        <v>5.8150000000000004</v>
      </c>
    </row>
    <row r="557" spans="1:2" x14ac:dyDescent="0.25">
      <c r="A557" s="7">
        <v>35664</v>
      </c>
      <c r="B557" s="8">
        <v>5.8170000000000002</v>
      </c>
    </row>
    <row r="558" spans="1:2" x14ac:dyDescent="0.25">
      <c r="A558" s="7">
        <v>35665</v>
      </c>
      <c r="B558" s="8">
        <v>5.819</v>
      </c>
    </row>
    <row r="559" spans="1:2" x14ac:dyDescent="0.25">
      <c r="A559" s="7">
        <v>35668</v>
      </c>
      <c r="B559" s="8">
        <v>5.82</v>
      </c>
    </row>
    <row r="560" spans="1:2" x14ac:dyDescent="0.25">
      <c r="A560" s="7">
        <v>35669</v>
      </c>
      <c r="B560" s="8">
        <v>5.8209999999999997</v>
      </c>
    </row>
    <row r="561" spans="1:2" x14ac:dyDescent="0.25">
      <c r="A561" s="7">
        <v>35670</v>
      </c>
      <c r="B561" s="8">
        <v>5.8239999999999998</v>
      </c>
    </row>
    <row r="562" spans="1:2" x14ac:dyDescent="0.25">
      <c r="A562" s="7">
        <v>35671</v>
      </c>
      <c r="B562" s="8">
        <v>5.8259999999999996</v>
      </c>
    </row>
    <row r="563" spans="1:2" x14ac:dyDescent="0.25">
      <c r="A563" s="7">
        <v>35672</v>
      </c>
      <c r="B563" s="8">
        <v>5.83</v>
      </c>
    </row>
    <row r="564" spans="1:2" x14ac:dyDescent="0.25">
      <c r="A564" s="7">
        <v>35675</v>
      </c>
      <c r="B564" s="8">
        <v>5.8319999999999999</v>
      </c>
    </row>
    <row r="565" spans="1:2" x14ac:dyDescent="0.25">
      <c r="A565" s="7">
        <v>35676</v>
      </c>
      <c r="B565" s="8">
        <v>5.8334999999999999</v>
      </c>
    </row>
    <row r="566" spans="1:2" x14ac:dyDescent="0.25">
      <c r="A566" s="7">
        <v>35677</v>
      </c>
      <c r="B566" s="8">
        <v>5.835</v>
      </c>
    </row>
    <row r="567" spans="1:2" x14ac:dyDescent="0.25">
      <c r="A567" s="7">
        <v>35678</v>
      </c>
      <c r="B567" s="8">
        <v>5.8369999999999997</v>
      </c>
    </row>
    <row r="568" spans="1:2" x14ac:dyDescent="0.25">
      <c r="A568" s="7">
        <v>35679</v>
      </c>
      <c r="B568" s="8">
        <v>5.8380000000000001</v>
      </c>
    </row>
    <row r="569" spans="1:2" x14ac:dyDescent="0.25">
      <c r="A569" s="7">
        <v>35682</v>
      </c>
      <c r="B569" s="8">
        <v>5.8395000000000001</v>
      </c>
    </row>
    <row r="570" spans="1:2" x14ac:dyDescent="0.25">
      <c r="A570" s="7">
        <v>35683</v>
      </c>
      <c r="B570" s="8">
        <v>5.8404999999999996</v>
      </c>
    </row>
    <row r="571" spans="1:2" x14ac:dyDescent="0.25">
      <c r="A571" s="7">
        <v>35684</v>
      </c>
      <c r="B571" s="8">
        <v>5.8414999999999999</v>
      </c>
    </row>
    <row r="572" spans="1:2" x14ac:dyDescent="0.25">
      <c r="A572" s="7">
        <v>35685</v>
      </c>
      <c r="B572" s="8">
        <v>5.843</v>
      </c>
    </row>
    <row r="573" spans="1:2" x14ac:dyDescent="0.25">
      <c r="A573" s="7">
        <v>35686</v>
      </c>
      <c r="B573" s="8">
        <v>5.8460000000000001</v>
      </c>
    </row>
    <row r="574" spans="1:2" x14ac:dyDescent="0.25">
      <c r="A574" s="7">
        <v>35689</v>
      </c>
      <c r="B574" s="8">
        <v>5.8470000000000004</v>
      </c>
    </row>
    <row r="575" spans="1:2" x14ac:dyDescent="0.25">
      <c r="A575" s="7">
        <v>35690</v>
      </c>
      <c r="B575" s="8">
        <v>5.8479999999999999</v>
      </c>
    </row>
    <row r="576" spans="1:2" x14ac:dyDescent="0.25">
      <c r="A576" s="7">
        <v>35691</v>
      </c>
      <c r="B576" s="8">
        <v>5.8494999999999999</v>
      </c>
    </row>
    <row r="577" spans="1:2" x14ac:dyDescent="0.25">
      <c r="A577" s="7">
        <v>35692</v>
      </c>
      <c r="B577" s="8">
        <v>5.8514999999999997</v>
      </c>
    </row>
    <row r="578" spans="1:2" x14ac:dyDescent="0.25">
      <c r="A578" s="7">
        <v>35693</v>
      </c>
      <c r="B578" s="8">
        <v>5.8535000000000004</v>
      </c>
    </row>
    <row r="579" spans="1:2" x14ac:dyDescent="0.25">
      <c r="A579" s="7">
        <v>35696</v>
      </c>
      <c r="B579" s="8">
        <v>5.8550000000000004</v>
      </c>
    </row>
    <row r="580" spans="1:2" x14ac:dyDescent="0.25">
      <c r="A580" s="7">
        <v>35697</v>
      </c>
      <c r="B580" s="8">
        <v>5.8564999999999996</v>
      </c>
    </row>
    <row r="581" spans="1:2" x14ac:dyDescent="0.25">
      <c r="A581" s="7">
        <v>35698</v>
      </c>
      <c r="B581" s="8">
        <v>5.8585000000000003</v>
      </c>
    </row>
    <row r="582" spans="1:2" x14ac:dyDescent="0.25">
      <c r="A582" s="7">
        <v>35699</v>
      </c>
      <c r="B582" s="8">
        <v>5.86</v>
      </c>
    </row>
    <row r="583" spans="1:2" x14ac:dyDescent="0.25">
      <c r="A583" s="7">
        <v>35700</v>
      </c>
      <c r="B583" s="8">
        <v>5.8609999999999998</v>
      </c>
    </row>
    <row r="584" spans="1:2" x14ac:dyDescent="0.25">
      <c r="A584" s="7">
        <v>35703</v>
      </c>
      <c r="B584" s="8">
        <v>5.86</v>
      </c>
    </row>
    <row r="585" spans="1:2" x14ac:dyDescent="0.25">
      <c r="A585" s="7">
        <v>35704</v>
      </c>
      <c r="B585" s="8">
        <v>5.8609999999999998</v>
      </c>
    </row>
    <row r="586" spans="1:2" x14ac:dyDescent="0.25">
      <c r="A586" s="7">
        <v>35705</v>
      </c>
      <c r="B586" s="8">
        <v>5.8624999999999998</v>
      </c>
    </row>
    <row r="587" spans="1:2" x14ac:dyDescent="0.25">
      <c r="A587" s="7">
        <v>35706</v>
      </c>
      <c r="B587" s="8">
        <v>5.8644999999999996</v>
      </c>
    </row>
    <row r="588" spans="1:2" x14ac:dyDescent="0.25">
      <c r="A588" s="7">
        <v>35707</v>
      </c>
      <c r="B588" s="8">
        <v>5.8659999999999997</v>
      </c>
    </row>
    <row r="589" spans="1:2" x14ac:dyDescent="0.25">
      <c r="A589" s="7">
        <v>35710</v>
      </c>
      <c r="B589" s="8">
        <v>5.8680000000000003</v>
      </c>
    </row>
    <row r="590" spans="1:2" x14ac:dyDescent="0.25">
      <c r="A590" s="7">
        <v>35711</v>
      </c>
      <c r="B590" s="8">
        <v>5.8689999999999998</v>
      </c>
    </row>
    <row r="591" spans="1:2" x14ac:dyDescent="0.25">
      <c r="A591" s="7">
        <v>35712</v>
      </c>
      <c r="B591" s="8">
        <v>5.8704999999999998</v>
      </c>
    </row>
    <row r="592" spans="1:2" x14ac:dyDescent="0.25">
      <c r="A592" s="7">
        <v>35713</v>
      </c>
      <c r="B592" s="8">
        <v>5.8719999999999999</v>
      </c>
    </row>
    <row r="593" spans="1:2" x14ac:dyDescent="0.25">
      <c r="A593" s="7">
        <v>35714</v>
      </c>
      <c r="B593" s="8">
        <v>5.8719999999999999</v>
      </c>
    </row>
    <row r="594" spans="1:2" x14ac:dyDescent="0.25">
      <c r="A594" s="7">
        <v>35717</v>
      </c>
      <c r="B594" s="8">
        <v>5.8739999999999997</v>
      </c>
    </row>
    <row r="595" spans="1:2" x14ac:dyDescent="0.25">
      <c r="A595" s="7">
        <v>35718</v>
      </c>
      <c r="B595" s="8">
        <v>5.8760000000000003</v>
      </c>
    </row>
    <row r="596" spans="1:2" x14ac:dyDescent="0.25">
      <c r="A596" s="7">
        <v>35719</v>
      </c>
      <c r="B596" s="8">
        <v>5.8769999999999998</v>
      </c>
    </row>
    <row r="597" spans="1:2" x14ac:dyDescent="0.25">
      <c r="A597" s="7">
        <v>35720</v>
      </c>
      <c r="B597" s="8">
        <v>5.8784999999999998</v>
      </c>
    </row>
    <row r="598" spans="1:2" x14ac:dyDescent="0.25">
      <c r="A598" s="7">
        <v>35721</v>
      </c>
      <c r="B598" s="8">
        <v>5.8780000000000001</v>
      </c>
    </row>
    <row r="599" spans="1:2" x14ac:dyDescent="0.25">
      <c r="A599" s="7">
        <v>35724</v>
      </c>
      <c r="B599" s="8">
        <v>5.8780000000000001</v>
      </c>
    </row>
    <row r="600" spans="1:2" x14ac:dyDescent="0.25">
      <c r="A600" s="7">
        <v>35725</v>
      </c>
      <c r="B600" s="8">
        <v>5.8780000000000001</v>
      </c>
    </row>
    <row r="601" spans="1:2" x14ac:dyDescent="0.25">
      <c r="A601" s="7">
        <v>35726</v>
      </c>
      <c r="B601" s="8">
        <v>5.8789999999999996</v>
      </c>
    </row>
    <row r="602" spans="1:2" x14ac:dyDescent="0.25">
      <c r="A602" s="7">
        <v>35727</v>
      </c>
      <c r="B602" s="8">
        <v>5.88</v>
      </c>
    </row>
    <row r="603" spans="1:2" x14ac:dyDescent="0.25">
      <c r="A603" s="7">
        <v>35728</v>
      </c>
      <c r="B603" s="8">
        <v>5.8810000000000002</v>
      </c>
    </row>
    <row r="604" spans="1:2" x14ac:dyDescent="0.25">
      <c r="A604" s="7">
        <v>35731</v>
      </c>
      <c r="B604" s="8">
        <v>5.8819999999999997</v>
      </c>
    </row>
    <row r="605" spans="1:2" x14ac:dyDescent="0.25">
      <c r="A605" s="7">
        <v>35732</v>
      </c>
      <c r="B605" s="8">
        <v>5.883</v>
      </c>
    </row>
    <row r="606" spans="1:2" x14ac:dyDescent="0.25">
      <c r="A606" s="7">
        <v>35733</v>
      </c>
      <c r="B606" s="8">
        <v>5.8849999999999998</v>
      </c>
    </row>
    <row r="607" spans="1:2" x14ac:dyDescent="0.25">
      <c r="A607" s="7">
        <v>35734</v>
      </c>
      <c r="B607" s="8">
        <v>5.8869999999999996</v>
      </c>
    </row>
    <row r="608" spans="1:2" x14ac:dyDescent="0.25">
      <c r="A608" s="7">
        <v>35735</v>
      </c>
      <c r="B608" s="8">
        <v>5.8869999999999996</v>
      </c>
    </row>
    <row r="609" spans="1:2" x14ac:dyDescent="0.25">
      <c r="A609" s="7">
        <v>35738</v>
      </c>
      <c r="B609" s="8">
        <v>5.8869999999999996</v>
      </c>
    </row>
    <row r="610" spans="1:2" x14ac:dyDescent="0.25">
      <c r="A610" s="7">
        <v>35739</v>
      </c>
      <c r="B610" s="8">
        <v>5.8890000000000002</v>
      </c>
    </row>
    <row r="611" spans="1:2" x14ac:dyDescent="0.25">
      <c r="A611" s="7">
        <v>35740</v>
      </c>
      <c r="B611" s="8">
        <v>5.89</v>
      </c>
    </row>
    <row r="612" spans="1:2" x14ac:dyDescent="0.25">
      <c r="A612" s="7">
        <v>35741</v>
      </c>
      <c r="B612" s="8">
        <v>5.8920000000000003</v>
      </c>
    </row>
    <row r="613" spans="1:2" x14ac:dyDescent="0.25">
      <c r="A613" s="7">
        <v>35745</v>
      </c>
      <c r="B613" s="8">
        <v>5.8979999999999997</v>
      </c>
    </row>
    <row r="614" spans="1:2" x14ac:dyDescent="0.25">
      <c r="A614" s="7">
        <v>35746</v>
      </c>
      <c r="B614" s="8">
        <v>5.899</v>
      </c>
    </row>
    <row r="615" spans="1:2" x14ac:dyDescent="0.25">
      <c r="A615" s="7">
        <v>35747</v>
      </c>
      <c r="B615" s="8">
        <v>5.9005000000000001</v>
      </c>
    </row>
    <row r="616" spans="1:2" x14ac:dyDescent="0.25">
      <c r="A616" s="7">
        <v>35748</v>
      </c>
      <c r="B616" s="8">
        <v>5.9005000000000001</v>
      </c>
    </row>
    <row r="617" spans="1:2" x14ac:dyDescent="0.25">
      <c r="A617" s="7">
        <v>35749</v>
      </c>
      <c r="B617" s="8">
        <v>5.9015000000000004</v>
      </c>
    </row>
    <row r="618" spans="1:2" x14ac:dyDescent="0.25">
      <c r="A618" s="7">
        <v>35752</v>
      </c>
      <c r="B618" s="8">
        <v>5.9029999999999996</v>
      </c>
    </row>
    <row r="619" spans="1:2" x14ac:dyDescent="0.25">
      <c r="A619" s="7">
        <v>35753</v>
      </c>
      <c r="B619" s="8">
        <v>5.9050000000000002</v>
      </c>
    </row>
    <row r="620" spans="1:2" x14ac:dyDescent="0.25">
      <c r="A620" s="7">
        <v>35754</v>
      </c>
      <c r="B620" s="8">
        <v>5.9065000000000003</v>
      </c>
    </row>
    <row r="621" spans="1:2" x14ac:dyDescent="0.25">
      <c r="A621" s="7">
        <v>35755</v>
      </c>
      <c r="B621" s="8">
        <v>5.9085000000000001</v>
      </c>
    </row>
    <row r="622" spans="1:2" x14ac:dyDescent="0.25">
      <c r="A622" s="7">
        <v>35756</v>
      </c>
      <c r="B622" s="8">
        <v>5.9104999999999999</v>
      </c>
    </row>
    <row r="623" spans="1:2" x14ac:dyDescent="0.25">
      <c r="A623" s="7">
        <v>35759</v>
      </c>
      <c r="B623" s="8">
        <v>5.9119999999999999</v>
      </c>
    </row>
    <row r="624" spans="1:2" x14ac:dyDescent="0.25">
      <c r="A624" s="7">
        <v>35760</v>
      </c>
      <c r="B624" s="8">
        <v>5.9139999999999997</v>
      </c>
    </row>
    <row r="625" spans="1:2" x14ac:dyDescent="0.25">
      <c r="A625" s="7">
        <v>35761</v>
      </c>
      <c r="B625" s="8">
        <v>5.9160000000000004</v>
      </c>
    </row>
    <row r="626" spans="1:2" x14ac:dyDescent="0.25">
      <c r="A626" s="7">
        <v>35762</v>
      </c>
      <c r="B626" s="8">
        <v>5.9169999999999998</v>
      </c>
    </row>
    <row r="627" spans="1:2" x14ac:dyDescent="0.25">
      <c r="A627" s="7">
        <v>35763</v>
      </c>
      <c r="B627" s="8">
        <v>5.9189999999999996</v>
      </c>
    </row>
    <row r="628" spans="1:2" x14ac:dyDescent="0.25">
      <c r="A628" s="7">
        <v>35766</v>
      </c>
      <c r="B628" s="8">
        <v>5.9210000000000003</v>
      </c>
    </row>
    <row r="629" spans="1:2" x14ac:dyDescent="0.25">
      <c r="A629" s="7">
        <v>35767</v>
      </c>
      <c r="B629" s="8">
        <v>5.9249999999999998</v>
      </c>
    </row>
    <row r="630" spans="1:2" x14ac:dyDescent="0.25">
      <c r="A630" s="7">
        <v>35768</v>
      </c>
      <c r="B630" s="8">
        <v>5.9269999999999996</v>
      </c>
    </row>
    <row r="631" spans="1:2" x14ac:dyDescent="0.25">
      <c r="A631" s="7">
        <v>35769</v>
      </c>
      <c r="B631" s="8">
        <v>5.93</v>
      </c>
    </row>
    <row r="632" spans="1:2" x14ac:dyDescent="0.25">
      <c r="A632" s="7">
        <v>35770</v>
      </c>
      <c r="B632" s="8">
        <v>5.9329999999999998</v>
      </c>
    </row>
    <row r="633" spans="1:2" x14ac:dyDescent="0.25">
      <c r="A633" s="7">
        <v>35773</v>
      </c>
      <c r="B633" s="8">
        <v>5.9359999999999999</v>
      </c>
    </row>
    <row r="634" spans="1:2" x14ac:dyDescent="0.25">
      <c r="A634" s="7">
        <v>35774</v>
      </c>
      <c r="B634" s="8">
        <v>5.9349999999999996</v>
      </c>
    </row>
    <row r="635" spans="1:2" x14ac:dyDescent="0.25">
      <c r="A635" s="7">
        <v>35775</v>
      </c>
      <c r="B635" s="8">
        <v>5.9349999999999996</v>
      </c>
    </row>
    <row r="636" spans="1:2" x14ac:dyDescent="0.25">
      <c r="A636" s="7">
        <v>35776</v>
      </c>
      <c r="B636" s="8">
        <v>5.9359999999999999</v>
      </c>
    </row>
    <row r="637" spans="1:2" x14ac:dyDescent="0.25">
      <c r="A637" s="7">
        <v>35780</v>
      </c>
      <c r="B637" s="8">
        <v>5.9390000000000001</v>
      </c>
    </row>
    <row r="638" spans="1:2" x14ac:dyDescent="0.25">
      <c r="A638" s="7">
        <v>35781</v>
      </c>
      <c r="B638" s="8">
        <v>5.9409999999999998</v>
      </c>
    </row>
    <row r="639" spans="1:2" x14ac:dyDescent="0.25">
      <c r="A639" s="7">
        <v>35782</v>
      </c>
      <c r="B639" s="8">
        <v>5.9429999999999996</v>
      </c>
    </row>
    <row r="640" spans="1:2" x14ac:dyDescent="0.25">
      <c r="A640" s="7">
        <v>35783</v>
      </c>
      <c r="B640" s="8">
        <v>5.9429999999999996</v>
      </c>
    </row>
    <row r="641" spans="1:2" x14ac:dyDescent="0.25">
      <c r="A641" s="7">
        <v>35784</v>
      </c>
      <c r="B641" s="8">
        <v>5.9450000000000003</v>
      </c>
    </row>
    <row r="642" spans="1:2" x14ac:dyDescent="0.25">
      <c r="A642" s="7">
        <v>35787</v>
      </c>
      <c r="B642" s="8">
        <v>5.9470000000000001</v>
      </c>
    </row>
    <row r="643" spans="1:2" x14ac:dyDescent="0.25">
      <c r="A643" s="7">
        <v>35788</v>
      </c>
      <c r="B643" s="8">
        <v>5.95</v>
      </c>
    </row>
    <row r="644" spans="1:2" x14ac:dyDescent="0.25">
      <c r="A644" s="7">
        <v>35789</v>
      </c>
      <c r="B644" s="8">
        <v>5.9550000000000001</v>
      </c>
    </row>
    <row r="645" spans="1:2" x14ac:dyDescent="0.25">
      <c r="A645" s="7">
        <v>35790</v>
      </c>
      <c r="B645" s="8">
        <v>5.9550000000000001</v>
      </c>
    </row>
    <row r="646" spans="1:2" x14ac:dyDescent="0.25">
      <c r="A646" s="7">
        <v>35791</v>
      </c>
      <c r="B646" s="8">
        <v>5.9580000000000002</v>
      </c>
    </row>
    <row r="647" spans="1:2" x14ac:dyDescent="0.25">
      <c r="A647" s="7">
        <v>35794</v>
      </c>
      <c r="B647" s="8">
        <v>5.96</v>
      </c>
    </row>
    <row r="648" spans="1:2" x14ac:dyDescent="0.25">
      <c r="A648" s="7">
        <v>35796</v>
      </c>
      <c r="B648" s="8">
        <v>5.96</v>
      </c>
    </row>
    <row r="649" spans="1:2" x14ac:dyDescent="0.25">
      <c r="A649" s="7">
        <v>35801</v>
      </c>
      <c r="B649" s="8">
        <v>5.9630000000000001</v>
      </c>
    </row>
    <row r="650" spans="1:2" x14ac:dyDescent="0.25">
      <c r="A650" s="7">
        <v>35802</v>
      </c>
      <c r="B650" s="8">
        <v>5.9690000000000003</v>
      </c>
    </row>
    <row r="651" spans="1:2" x14ac:dyDescent="0.25">
      <c r="A651" s="7">
        <v>35804</v>
      </c>
      <c r="B651" s="8">
        <v>5.9720000000000004</v>
      </c>
    </row>
    <row r="652" spans="1:2" x14ac:dyDescent="0.25">
      <c r="A652" s="7">
        <v>35805</v>
      </c>
      <c r="B652" s="8">
        <v>5.9740000000000002</v>
      </c>
    </row>
    <row r="653" spans="1:2" x14ac:dyDescent="0.25">
      <c r="A653" s="7">
        <v>35808</v>
      </c>
      <c r="B653" s="8">
        <v>5.976</v>
      </c>
    </row>
    <row r="654" spans="1:2" x14ac:dyDescent="0.25">
      <c r="A654" s="7">
        <v>35809</v>
      </c>
      <c r="B654" s="8">
        <v>5.98</v>
      </c>
    </row>
    <row r="655" spans="1:2" x14ac:dyDescent="0.25">
      <c r="A655" s="7">
        <v>35810</v>
      </c>
      <c r="B655" s="8">
        <v>5.99</v>
      </c>
    </row>
    <row r="656" spans="1:2" x14ac:dyDescent="0.25">
      <c r="A656" s="7">
        <v>35811</v>
      </c>
      <c r="B656" s="8">
        <v>5.9950000000000001</v>
      </c>
    </row>
    <row r="657" spans="1:2" x14ac:dyDescent="0.25">
      <c r="A657" s="7">
        <v>35812</v>
      </c>
      <c r="B657" s="8">
        <v>5.9974999999999996</v>
      </c>
    </row>
    <row r="658" spans="1:2" x14ac:dyDescent="0.25">
      <c r="A658" s="7">
        <v>35815</v>
      </c>
      <c r="B658" s="8">
        <v>6.0004999999999997</v>
      </c>
    </row>
    <row r="659" spans="1:2" x14ac:dyDescent="0.25">
      <c r="A659" s="7">
        <v>35816</v>
      </c>
      <c r="B659" s="8">
        <v>6.0010000000000003</v>
      </c>
    </row>
    <row r="660" spans="1:2" x14ac:dyDescent="0.25">
      <c r="A660" s="7">
        <v>35817</v>
      </c>
      <c r="B660" s="8">
        <v>6.0049999999999999</v>
      </c>
    </row>
    <row r="661" spans="1:2" x14ac:dyDescent="0.25">
      <c r="A661" s="7">
        <v>35818</v>
      </c>
      <c r="B661" s="8">
        <v>6.0149999999999997</v>
      </c>
    </row>
    <row r="662" spans="1:2" x14ac:dyDescent="0.25">
      <c r="A662" s="7">
        <v>35819</v>
      </c>
      <c r="B662" s="8">
        <v>6.02</v>
      </c>
    </row>
    <row r="663" spans="1:2" x14ac:dyDescent="0.25">
      <c r="A663" s="7">
        <v>35822</v>
      </c>
      <c r="B663" s="8">
        <v>6.02</v>
      </c>
    </row>
    <row r="664" spans="1:2" x14ac:dyDescent="0.25">
      <c r="A664" s="7">
        <v>35823</v>
      </c>
      <c r="B664" s="8">
        <v>6.0209999999999999</v>
      </c>
    </row>
    <row r="665" spans="1:2" x14ac:dyDescent="0.25">
      <c r="A665" s="7">
        <v>35824</v>
      </c>
      <c r="B665" s="8">
        <v>6.0229999999999997</v>
      </c>
    </row>
    <row r="666" spans="1:2" x14ac:dyDescent="0.25">
      <c r="A666" s="7">
        <v>35825</v>
      </c>
      <c r="B666" s="8">
        <v>6.0250000000000004</v>
      </c>
    </row>
    <row r="667" spans="1:2" x14ac:dyDescent="0.25">
      <c r="A667" s="7">
        <v>35826</v>
      </c>
      <c r="B667" s="8">
        <v>6.0259999999999998</v>
      </c>
    </row>
    <row r="668" spans="1:2" x14ac:dyDescent="0.25">
      <c r="A668" s="7">
        <v>35829</v>
      </c>
      <c r="B668" s="8">
        <v>6.0289999999999999</v>
      </c>
    </row>
    <row r="669" spans="1:2" x14ac:dyDescent="0.25">
      <c r="A669" s="7">
        <v>35830</v>
      </c>
      <c r="B669" s="8">
        <v>6.0309999999999997</v>
      </c>
    </row>
    <row r="670" spans="1:2" x14ac:dyDescent="0.25">
      <c r="A670" s="7">
        <v>35831</v>
      </c>
      <c r="B670" s="8">
        <v>6.0330000000000004</v>
      </c>
    </row>
    <row r="671" spans="1:2" x14ac:dyDescent="0.25">
      <c r="A671" s="7">
        <v>35832</v>
      </c>
      <c r="B671" s="8">
        <v>6.0359999999999996</v>
      </c>
    </row>
    <row r="672" spans="1:2" x14ac:dyDescent="0.25">
      <c r="A672" s="7">
        <v>35833</v>
      </c>
      <c r="B672" s="8">
        <v>6.0380000000000003</v>
      </c>
    </row>
    <row r="673" spans="1:2" x14ac:dyDescent="0.25">
      <c r="A673" s="7">
        <v>35836</v>
      </c>
      <c r="B673" s="8">
        <v>6.0410000000000004</v>
      </c>
    </row>
    <row r="674" spans="1:2" x14ac:dyDescent="0.25">
      <c r="A674" s="7">
        <v>35837</v>
      </c>
      <c r="B674" s="8">
        <v>6.0430000000000001</v>
      </c>
    </row>
    <row r="675" spans="1:2" x14ac:dyDescent="0.25">
      <c r="A675" s="7">
        <v>35838</v>
      </c>
      <c r="B675" s="8">
        <v>6.0449999999999999</v>
      </c>
    </row>
    <row r="676" spans="1:2" x14ac:dyDescent="0.25">
      <c r="A676" s="7">
        <v>35839</v>
      </c>
      <c r="B676" s="8">
        <v>6.0469999999999997</v>
      </c>
    </row>
    <row r="677" spans="1:2" x14ac:dyDescent="0.25">
      <c r="A677" s="7">
        <v>35840</v>
      </c>
      <c r="B677" s="8">
        <v>6.05</v>
      </c>
    </row>
    <row r="678" spans="1:2" x14ac:dyDescent="0.25">
      <c r="A678" s="7">
        <v>35843</v>
      </c>
      <c r="B678" s="8">
        <v>6.0519999999999996</v>
      </c>
    </row>
    <row r="679" spans="1:2" x14ac:dyDescent="0.25">
      <c r="A679" s="7">
        <v>35844</v>
      </c>
      <c r="B679" s="8">
        <v>6.0540000000000003</v>
      </c>
    </row>
    <row r="680" spans="1:2" x14ac:dyDescent="0.25">
      <c r="A680" s="7">
        <v>35845</v>
      </c>
      <c r="B680" s="8">
        <v>6.0570000000000004</v>
      </c>
    </row>
    <row r="681" spans="1:2" x14ac:dyDescent="0.25">
      <c r="A681" s="7">
        <v>35846</v>
      </c>
      <c r="B681" s="8">
        <v>6.0590000000000002</v>
      </c>
    </row>
    <row r="682" spans="1:2" x14ac:dyDescent="0.25">
      <c r="A682" s="7">
        <v>35847</v>
      </c>
      <c r="B682" s="8">
        <v>6.0620000000000003</v>
      </c>
    </row>
    <row r="683" spans="1:2" x14ac:dyDescent="0.25">
      <c r="A683" s="7">
        <v>35850</v>
      </c>
      <c r="B683" s="8">
        <v>6.0640000000000001</v>
      </c>
    </row>
    <row r="684" spans="1:2" x14ac:dyDescent="0.25">
      <c r="A684" s="7">
        <v>35851</v>
      </c>
      <c r="B684" s="8">
        <v>6.0659999999999998</v>
      </c>
    </row>
    <row r="685" spans="1:2" x14ac:dyDescent="0.25">
      <c r="A685" s="7">
        <v>35852</v>
      </c>
      <c r="B685" s="8">
        <v>6.0679999999999996</v>
      </c>
    </row>
    <row r="686" spans="1:2" x14ac:dyDescent="0.25">
      <c r="A686" s="7">
        <v>35853</v>
      </c>
      <c r="B686" s="8">
        <v>6.07</v>
      </c>
    </row>
    <row r="687" spans="1:2" x14ac:dyDescent="0.25">
      <c r="A687" s="7">
        <v>35854</v>
      </c>
      <c r="B687" s="8">
        <v>6.0720000000000001</v>
      </c>
    </row>
    <row r="688" spans="1:2" x14ac:dyDescent="0.25">
      <c r="A688" s="7">
        <v>35857</v>
      </c>
      <c r="B688" s="8">
        <v>6.0730000000000004</v>
      </c>
    </row>
    <row r="689" spans="1:2" x14ac:dyDescent="0.25">
      <c r="A689" s="7">
        <v>35858</v>
      </c>
      <c r="B689" s="8">
        <v>6.0750000000000002</v>
      </c>
    </row>
    <row r="690" spans="1:2" x14ac:dyDescent="0.25">
      <c r="A690" s="7">
        <v>35859</v>
      </c>
      <c r="B690" s="8">
        <v>6.077</v>
      </c>
    </row>
    <row r="691" spans="1:2" x14ac:dyDescent="0.25">
      <c r="A691" s="7">
        <v>35860</v>
      </c>
      <c r="B691" s="8">
        <v>6.0789999999999997</v>
      </c>
    </row>
    <row r="692" spans="1:2" x14ac:dyDescent="0.25">
      <c r="A692" s="7">
        <v>35861</v>
      </c>
      <c r="B692" s="8">
        <v>6.0810000000000004</v>
      </c>
    </row>
    <row r="693" spans="1:2" x14ac:dyDescent="0.25">
      <c r="A693" s="7">
        <v>35865</v>
      </c>
      <c r="B693" s="8">
        <v>6.0830000000000002</v>
      </c>
    </row>
    <row r="694" spans="1:2" x14ac:dyDescent="0.25">
      <c r="A694" s="7">
        <v>35866</v>
      </c>
      <c r="B694" s="8">
        <v>6.0839999999999996</v>
      </c>
    </row>
    <row r="695" spans="1:2" x14ac:dyDescent="0.25">
      <c r="A695" s="7">
        <v>35867</v>
      </c>
      <c r="B695" s="8">
        <v>6.0860000000000003</v>
      </c>
    </row>
    <row r="696" spans="1:2" x14ac:dyDescent="0.25">
      <c r="A696" s="7">
        <v>35868</v>
      </c>
      <c r="B696" s="8">
        <v>6.0880000000000001</v>
      </c>
    </row>
    <row r="697" spans="1:2" x14ac:dyDescent="0.25">
      <c r="A697" s="7">
        <v>35871</v>
      </c>
      <c r="B697" s="8">
        <v>6.09</v>
      </c>
    </row>
    <row r="698" spans="1:2" x14ac:dyDescent="0.25">
      <c r="A698" s="7">
        <v>35872</v>
      </c>
      <c r="B698" s="8">
        <v>6.0910000000000002</v>
      </c>
    </row>
    <row r="699" spans="1:2" x14ac:dyDescent="0.25">
      <c r="A699" s="7">
        <v>35873</v>
      </c>
      <c r="B699" s="8">
        <v>6.093</v>
      </c>
    </row>
    <row r="700" spans="1:2" x14ac:dyDescent="0.25">
      <c r="A700" s="7">
        <v>35874</v>
      </c>
      <c r="B700" s="8">
        <v>6.0940000000000003</v>
      </c>
    </row>
    <row r="701" spans="1:2" x14ac:dyDescent="0.25">
      <c r="A701" s="7">
        <v>35875</v>
      </c>
      <c r="B701" s="8">
        <v>6.0960000000000001</v>
      </c>
    </row>
    <row r="702" spans="1:2" x14ac:dyDescent="0.25">
      <c r="A702" s="7">
        <v>35878</v>
      </c>
      <c r="B702" s="8">
        <v>6.0970000000000004</v>
      </c>
    </row>
    <row r="703" spans="1:2" x14ac:dyDescent="0.25">
      <c r="A703" s="7">
        <v>35879</v>
      </c>
      <c r="B703" s="8">
        <v>6.0990000000000002</v>
      </c>
    </row>
    <row r="704" spans="1:2" x14ac:dyDescent="0.25">
      <c r="A704" s="7">
        <v>35880</v>
      </c>
      <c r="B704" s="8">
        <v>6.1005000000000003</v>
      </c>
    </row>
    <row r="705" spans="1:2" x14ac:dyDescent="0.25">
      <c r="A705" s="7">
        <v>35881</v>
      </c>
      <c r="B705" s="8">
        <v>6.1020000000000003</v>
      </c>
    </row>
    <row r="706" spans="1:2" x14ac:dyDescent="0.25">
      <c r="A706" s="7">
        <v>35882</v>
      </c>
      <c r="B706" s="8">
        <v>6.1040000000000001</v>
      </c>
    </row>
    <row r="707" spans="1:2" x14ac:dyDescent="0.25">
      <c r="A707" s="7">
        <v>35885</v>
      </c>
      <c r="B707" s="8">
        <v>6.1059999999999999</v>
      </c>
    </row>
    <row r="708" spans="1:2" x14ac:dyDescent="0.25">
      <c r="A708" s="7">
        <v>35886</v>
      </c>
      <c r="B708" s="8">
        <v>6.1079999999999997</v>
      </c>
    </row>
    <row r="709" spans="1:2" x14ac:dyDescent="0.25">
      <c r="A709" s="7">
        <v>35887</v>
      </c>
      <c r="B709" s="8">
        <v>6.11</v>
      </c>
    </row>
    <row r="710" spans="1:2" x14ac:dyDescent="0.25">
      <c r="A710" s="7">
        <v>35888</v>
      </c>
      <c r="B710" s="8">
        <v>6.1120000000000001</v>
      </c>
    </row>
    <row r="711" spans="1:2" x14ac:dyDescent="0.25">
      <c r="A711" s="7">
        <v>35889</v>
      </c>
      <c r="B711" s="8">
        <v>6.1139999999999999</v>
      </c>
    </row>
    <row r="712" spans="1:2" x14ac:dyDescent="0.25">
      <c r="A712" s="7">
        <v>35892</v>
      </c>
      <c r="B712" s="8">
        <v>6.1159999999999997</v>
      </c>
    </row>
    <row r="713" spans="1:2" x14ac:dyDescent="0.25">
      <c r="A713" s="7">
        <v>35893</v>
      </c>
      <c r="B713" s="8">
        <v>6.1180000000000003</v>
      </c>
    </row>
    <row r="714" spans="1:2" x14ac:dyDescent="0.25">
      <c r="A714" s="7">
        <v>35894</v>
      </c>
      <c r="B714" s="8">
        <v>6.1189999999999998</v>
      </c>
    </row>
    <row r="715" spans="1:2" x14ac:dyDescent="0.25">
      <c r="A715" s="7">
        <v>35895</v>
      </c>
      <c r="B715" s="8">
        <v>6.1210000000000004</v>
      </c>
    </row>
    <row r="716" spans="1:2" x14ac:dyDescent="0.25">
      <c r="A716" s="7">
        <v>35896</v>
      </c>
      <c r="B716" s="8">
        <v>6.1224999999999996</v>
      </c>
    </row>
    <row r="717" spans="1:2" x14ac:dyDescent="0.25">
      <c r="A717" s="7">
        <v>35899</v>
      </c>
      <c r="B717" s="8">
        <v>6.1245000000000003</v>
      </c>
    </row>
    <row r="718" spans="1:2" x14ac:dyDescent="0.25">
      <c r="A718" s="7">
        <v>35900</v>
      </c>
      <c r="B718" s="8">
        <v>6.1260000000000003</v>
      </c>
    </row>
    <row r="719" spans="1:2" x14ac:dyDescent="0.25">
      <c r="A719" s="7">
        <v>35901</v>
      </c>
      <c r="B719" s="8">
        <v>6.1269999999999998</v>
      </c>
    </row>
    <row r="720" spans="1:2" x14ac:dyDescent="0.25">
      <c r="A720" s="7">
        <v>35902</v>
      </c>
      <c r="B720" s="8">
        <v>6.1280000000000001</v>
      </c>
    </row>
    <row r="721" spans="1:2" x14ac:dyDescent="0.25">
      <c r="A721" s="7">
        <v>35903</v>
      </c>
      <c r="B721" s="8">
        <v>6.1289999999999996</v>
      </c>
    </row>
    <row r="722" spans="1:2" x14ac:dyDescent="0.25">
      <c r="A722" s="7">
        <v>35906</v>
      </c>
      <c r="B722" s="8">
        <v>6.13</v>
      </c>
    </row>
    <row r="723" spans="1:2" x14ac:dyDescent="0.25">
      <c r="A723" s="7">
        <v>35907</v>
      </c>
      <c r="B723" s="8">
        <v>6.1310000000000002</v>
      </c>
    </row>
    <row r="724" spans="1:2" x14ac:dyDescent="0.25">
      <c r="A724" s="7">
        <v>35908</v>
      </c>
      <c r="B724" s="8">
        <v>6.13</v>
      </c>
    </row>
    <row r="725" spans="1:2" x14ac:dyDescent="0.25">
      <c r="A725" s="7">
        <v>35909</v>
      </c>
      <c r="B725" s="8">
        <v>6.13</v>
      </c>
    </row>
    <row r="726" spans="1:2" x14ac:dyDescent="0.25">
      <c r="A726" s="7">
        <v>35910</v>
      </c>
      <c r="B726" s="8">
        <v>6.1310000000000002</v>
      </c>
    </row>
    <row r="727" spans="1:2" x14ac:dyDescent="0.25">
      <c r="A727" s="7">
        <v>35913</v>
      </c>
      <c r="B727" s="8">
        <v>6.1310000000000002</v>
      </c>
    </row>
    <row r="728" spans="1:2" x14ac:dyDescent="0.25">
      <c r="A728" s="7">
        <v>35914</v>
      </c>
      <c r="B728" s="8">
        <v>6.1319999999999997</v>
      </c>
    </row>
    <row r="729" spans="1:2" x14ac:dyDescent="0.25">
      <c r="A729" s="7">
        <v>35915</v>
      </c>
      <c r="B729" s="8">
        <v>6.133</v>
      </c>
    </row>
    <row r="730" spans="1:2" x14ac:dyDescent="0.25">
      <c r="A730" s="7">
        <v>35916</v>
      </c>
      <c r="B730" s="8">
        <v>6.1340000000000003</v>
      </c>
    </row>
    <row r="731" spans="1:2" x14ac:dyDescent="0.25">
      <c r="A731" s="7">
        <v>35921</v>
      </c>
      <c r="B731" s="8">
        <v>6.1349999999999998</v>
      </c>
    </row>
    <row r="732" spans="1:2" x14ac:dyDescent="0.25">
      <c r="A732" s="7">
        <v>35922</v>
      </c>
      <c r="B732" s="8">
        <v>6.1360000000000001</v>
      </c>
    </row>
    <row r="733" spans="1:2" x14ac:dyDescent="0.25">
      <c r="A733" s="7">
        <v>35923</v>
      </c>
      <c r="B733" s="8">
        <v>6.1379999999999999</v>
      </c>
    </row>
    <row r="734" spans="1:2" x14ac:dyDescent="0.25">
      <c r="A734" s="7">
        <v>35924</v>
      </c>
      <c r="B734" s="8">
        <v>6.1395</v>
      </c>
    </row>
    <row r="735" spans="1:2" x14ac:dyDescent="0.25">
      <c r="A735" s="7">
        <v>35928</v>
      </c>
      <c r="B735" s="8">
        <v>6.1414999999999997</v>
      </c>
    </row>
    <row r="736" spans="1:2" x14ac:dyDescent="0.25">
      <c r="A736" s="7">
        <v>35929</v>
      </c>
      <c r="B736" s="8">
        <v>6.1429999999999998</v>
      </c>
    </row>
    <row r="737" spans="1:2" x14ac:dyDescent="0.25">
      <c r="A737" s="7">
        <v>35930</v>
      </c>
      <c r="B737" s="8">
        <v>6.1440000000000001</v>
      </c>
    </row>
    <row r="738" spans="1:2" x14ac:dyDescent="0.25">
      <c r="A738" s="7">
        <v>35931</v>
      </c>
      <c r="B738" s="8">
        <v>6.1455000000000002</v>
      </c>
    </row>
    <row r="739" spans="1:2" x14ac:dyDescent="0.25">
      <c r="A739" s="7">
        <v>35934</v>
      </c>
      <c r="B739" s="8">
        <v>6.1464999999999996</v>
      </c>
    </row>
    <row r="740" spans="1:2" x14ac:dyDescent="0.25">
      <c r="A740" s="7">
        <v>35935</v>
      </c>
      <c r="B740" s="8">
        <v>6.1550000000000002</v>
      </c>
    </row>
    <row r="741" spans="1:2" x14ac:dyDescent="0.25">
      <c r="A741" s="7">
        <v>35936</v>
      </c>
      <c r="B741" s="8">
        <v>6.1559999999999997</v>
      </c>
    </row>
    <row r="742" spans="1:2" x14ac:dyDescent="0.25">
      <c r="A742" s="7">
        <v>35937</v>
      </c>
      <c r="B742" s="8">
        <v>6.1574999999999998</v>
      </c>
    </row>
    <row r="743" spans="1:2" x14ac:dyDescent="0.25">
      <c r="A743" s="7">
        <v>35938</v>
      </c>
      <c r="B743" s="8">
        <v>6.1580000000000004</v>
      </c>
    </row>
    <row r="744" spans="1:2" x14ac:dyDescent="0.25">
      <c r="A744" s="7">
        <v>35941</v>
      </c>
      <c r="B744" s="8">
        <v>6.1580000000000004</v>
      </c>
    </row>
    <row r="745" spans="1:2" x14ac:dyDescent="0.25">
      <c r="A745" s="7">
        <v>35942</v>
      </c>
      <c r="B745" s="8">
        <v>6.16</v>
      </c>
    </row>
    <row r="746" spans="1:2" x14ac:dyDescent="0.25">
      <c r="A746" s="7">
        <v>35943</v>
      </c>
      <c r="B746" s="8">
        <v>6.1619999999999999</v>
      </c>
    </row>
    <row r="747" spans="1:2" x14ac:dyDescent="0.25">
      <c r="A747" s="7">
        <v>35944</v>
      </c>
      <c r="B747" s="8">
        <v>6.1660000000000004</v>
      </c>
    </row>
    <row r="748" spans="1:2" x14ac:dyDescent="0.25">
      <c r="A748" s="7">
        <v>35945</v>
      </c>
      <c r="B748" s="8">
        <v>6.1639999999999997</v>
      </c>
    </row>
    <row r="749" spans="1:2" x14ac:dyDescent="0.25">
      <c r="A749" s="7">
        <v>35948</v>
      </c>
      <c r="B749" s="8">
        <v>6.165</v>
      </c>
    </row>
    <row r="750" spans="1:2" x14ac:dyDescent="0.25">
      <c r="A750" s="7">
        <v>35949</v>
      </c>
      <c r="B750" s="8">
        <v>6.1660000000000004</v>
      </c>
    </row>
    <row r="751" spans="1:2" x14ac:dyDescent="0.25">
      <c r="A751" s="7">
        <v>35950</v>
      </c>
      <c r="B751" s="8">
        <v>6.1675000000000004</v>
      </c>
    </row>
    <row r="752" spans="1:2" x14ac:dyDescent="0.25">
      <c r="A752" s="7">
        <v>35951</v>
      </c>
      <c r="B752" s="8">
        <v>6.1684999999999999</v>
      </c>
    </row>
    <row r="753" spans="1:2" x14ac:dyDescent="0.25">
      <c r="A753" s="7">
        <v>35952</v>
      </c>
      <c r="B753" s="8">
        <v>6.1689999999999996</v>
      </c>
    </row>
    <row r="754" spans="1:2" x14ac:dyDescent="0.25">
      <c r="A754" s="7">
        <v>35955</v>
      </c>
      <c r="B754" s="8">
        <v>6.17</v>
      </c>
    </row>
    <row r="755" spans="1:2" x14ac:dyDescent="0.25">
      <c r="A755" s="7">
        <v>35956</v>
      </c>
      <c r="B755" s="8">
        <v>6.1710000000000003</v>
      </c>
    </row>
    <row r="756" spans="1:2" x14ac:dyDescent="0.25">
      <c r="A756" s="7">
        <v>35957</v>
      </c>
      <c r="B756" s="8">
        <v>6.1719999999999997</v>
      </c>
    </row>
    <row r="757" spans="1:2" x14ac:dyDescent="0.25">
      <c r="A757" s="7">
        <v>35958</v>
      </c>
      <c r="B757" s="8">
        <v>6.1740000000000004</v>
      </c>
    </row>
    <row r="758" spans="1:2" x14ac:dyDescent="0.25">
      <c r="A758" s="7">
        <v>35962</v>
      </c>
      <c r="B758" s="8">
        <v>6.18</v>
      </c>
    </row>
    <row r="759" spans="1:2" x14ac:dyDescent="0.25">
      <c r="A759" s="7">
        <v>35963</v>
      </c>
      <c r="B759" s="8">
        <v>6.1829999999999998</v>
      </c>
    </row>
    <row r="760" spans="1:2" x14ac:dyDescent="0.25">
      <c r="A760" s="7">
        <v>35964</v>
      </c>
      <c r="B760" s="8">
        <v>6.1844999999999999</v>
      </c>
    </row>
    <row r="761" spans="1:2" x14ac:dyDescent="0.25">
      <c r="A761" s="7">
        <v>35965</v>
      </c>
      <c r="B761" s="8">
        <v>6.1855000000000002</v>
      </c>
    </row>
    <row r="762" spans="1:2" x14ac:dyDescent="0.25">
      <c r="A762" s="7">
        <v>35966</v>
      </c>
      <c r="B762" s="8">
        <v>6.1870000000000003</v>
      </c>
    </row>
    <row r="763" spans="1:2" x14ac:dyDescent="0.25">
      <c r="A763" s="7">
        <v>35969</v>
      </c>
      <c r="B763" s="8">
        <v>6.1885000000000003</v>
      </c>
    </row>
    <row r="764" spans="1:2" x14ac:dyDescent="0.25">
      <c r="A764" s="7">
        <v>35970</v>
      </c>
      <c r="B764" s="8">
        <v>6.1905000000000001</v>
      </c>
    </row>
    <row r="765" spans="1:2" x14ac:dyDescent="0.25">
      <c r="A765" s="7">
        <v>35971</v>
      </c>
      <c r="B765" s="8">
        <v>6.1920000000000002</v>
      </c>
    </row>
    <row r="766" spans="1:2" x14ac:dyDescent="0.25">
      <c r="A766" s="7">
        <v>35972</v>
      </c>
      <c r="B766" s="8">
        <v>6.194</v>
      </c>
    </row>
    <row r="767" spans="1:2" x14ac:dyDescent="0.25">
      <c r="A767" s="7">
        <v>35973</v>
      </c>
      <c r="B767" s="8">
        <v>6.1959999999999997</v>
      </c>
    </row>
    <row r="768" spans="1:2" x14ac:dyDescent="0.25">
      <c r="A768" s="7">
        <v>35976</v>
      </c>
      <c r="B768" s="8">
        <v>6.1980000000000004</v>
      </c>
    </row>
    <row r="769" spans="1:2" x14ac:dyDescent="0.25">
      <c r="A769" s="7">
        <v>35977</v>
      </c>
      <c r="B769" s="8">
        <v>6.2</v>
      </c>
    </row>
    <row r="770" spans="1:2" x14ac:dyDescent="0.25">
      <c r="A770" s="7">
        <v>35978</v>
      </c>
      <c r="B770" s="8">
        <v>6.202</v>
      </c>
    </row>
    <row r="771" spans="1:2" x14ac:dyDescent="0.25">
      <c r="A771" s="7">
        <v>35979</v>
      </c>
      <c r="B771" s="8">
        <v>6.2030000000000003</v>
      </c>
    </row>
    <row r="772" spans="1:2" x14ac:dyDescent="0.25">
      <c r="A772" s="7">
        <v>35980</v>
      </c>
      <c r="B772" s="8">
        <v>6.2050000000000001</v>
      </c>
    </row>
    <row r="773" spans="1:2" x14ac:dyDescent="0.25">
      <c r="A773" s="7">
        <v>35983</v>
      </c>
      <c r="B773" s="8">
        <v>6.2069999999999999</v>
      </c>
    </row>
    <row r="774" spans="1:2" x14ac:dyDescent="0.25">
      <c r="A774" s="7">
        <v>35984</v>
      </c>
      <c r="B774" s="8">
        <v>6.2089999999999996</v>
      </c>
    </row>
    <row r="775" spans="1:2" x14ac:dyDescent="0.25">
      <c r="A775" s="7">
        <v>35985</v>
      </c>
      <c r="B775" s="8">
        <v>6.2089999999999996</v>
      </c>
    </row>
    <row r="776" spans="1:2" x14ac:dyDescent="0.25">
      <c r="A776" s="7">
        <v>35986</v>
      </c>
      <c r="B776" s="8">
        <v>6.2110000000000003</v>
      </c>
    </row>
    <row r="777" spans="1:2" x14ac:dyDescent="0.25">
      <c r="A777" s="7">
        <v>35987</v>
      </c>
      <c r="B777" s="8">
        <v>6.2119999999999997</v>
      </c>
    </row>
    <row r="778" spans="1:2" x14ac:dyDescent="0.25">
      <c r="A778" s="7">
        <v>35990</v>
      </c>
      <c r="B778" s="8">
        <v>6.2119999999999997</v>
      </c>
    </row>
    <row r="779" spans="1:2" x14ac:dyDescent="0.25">
      <c r="A779" s="7">
        <v>35991</v>
      </c>
      <c r="B779" s="8">
        <v>6.2130000000000001</v>
      </c>
    </row>
    <row r="780" spans="1:2" x14ac:dyDescent="0.25">
      <c r="A780" s="7">
        <v>35992</v>
      </c>
      <c r="B780" s="8">
        <v>6.2140000000000004</v>
      </c>
    </row>
    <row r="781" spans="1:2" x14ac:dyDescent="0.25">
      <c r="A781" s="7">
        <v>35993</v>
      </c>
      <c r="B781" s="8">
        <v>6.2160000000000002</v>
      </c>
    </row>
    <row r="782" spans="1:2" x14ac:dyDescent="0.25">
      <c r="A782" s="7">
        <v>35994</v>
      </c>
      <c r="B782" s="8">
        <v>6.2190000000000003</v>
      </c>
    </row>
    <row r="783" spans="1:2" x14ac:dyDescent="0.25">
      <c r="A783" s="7">
        <v>35997</v>
      </c>
      <c r="B783" s="8">
        <v>6.22</v>
      </c>
    </row>
    <row r="784" spans="1:2" x14ac:dyDescent="0.25">
      <c r="A784" s="7">
        <v>35998</v>
      </c>
      <c r="B784" s="8">
        <v>6.2210000000000001</v>
      </c>
    </row>
    <row r="785" spans="1:2" x14ac:dyDescent="0.25">
      <c r="A785" s="7">
        <v>35999</v>
      </c>
      <c r="B785" s="8">
        <v>6.2220000000000004</v>
      </c>
    </row>
    <row r="786" spans="1:2" x14ac:dyDescent="0.25">
      <c r="A786" s="7">
        <v>36000</v>
      </c>
      <c r="B786" s="8">
        <v>6.2229999999999999</v>
      </c>
    </row>
    <row r="787" spans="1:2" x14ac:dyDescent="0.25">
      <c r="A787" s="7">
        <v>36001</v>
      </c>
      <c r="B787" s="8">
        <v>6.2255000000000003</v>
      </c>
    </row>
    <row r="788" spans="1:2" x14ac:dyDescent="0.25">
      <c r="A788" s="7">
        <v>36004</v>
      </c>
      <c r="B788" s="8">
        <v>6.2290000000000001</v>
      </c>
    </row>
    <row r="789" spans="1:2" x14ac:dyDescent="0.25">
      <c r="A789" s="7">
        <v>36005</v>
      </c>
      <c r="B789" s="8">
        <v>6.2320000000000002</v>
      </c>
    </row>
    <row r="790" spans="1:2" x14ac:dyDescent="0.25">
      <c r="A790" s="7">
        <v>36006</v>
      </c>
      <c r="B790" s="8">
        <v>6.2350000000000003</v>
      </c>
    </row>
    <row r="791" spans="1:2" x14ac:dyDescent="0.25">
      <c r="A791" s="7">
        <v>36007</v>
      </c>
      <c r="B791" s="8">
        <v>6.2380000000000004</v>
      </c>
    </row>
    <row r="792" spans="1:2" x14ac:dyDescent="0.25">
      <c r="A792" s="7">
        <v>36008</v>
      </c>
      <c r="B792" s="8">
        <v>6.2409999999999997</v>
      </c>
    </row>
    <row r="793" spans="1:2" x14ac:dyDescent="0.25">
      <c r="A793" s="7">
        <v>36011</v>
      </c>
      <c r="B793" s="8">
        <v>6.2439999999999998</v>
      </c>
    </row>
    <row r="794" spans="1:2" x14ac:dyDescent="0.25">
      <c r="A794" s="7">
        <v>36012</v>
      </c>
      <c r="B794" s="8">
        <v>6.2489999999999997</v>
      </c>
    </row>
    <row r="795" spans="1:2" x14ac:dyDescent="0.25">
      <c r="A795" s="7">
        <v>36013</v>
      </c>
      <c r="B795" s="8">
        <v>6.2519999999999998</v>
      </c>
    </row>
    <row r="796" spans="1:2" x14ac:dyDescent="0.25">
      <c r="A796" s="7">
        <v>36014</v>
      </c>
      <c r="B796" s="8">
        <v>6.2549999999999999</v>
      </c>
    </row>
    <row r="797" spans="1:2" x14ac:dyDescent="0.25">
      <c r="A797" s="7">
        <v>36015</v>
      </c>
      <c r="B797" s="8">
        <v>6.2584999999999997</v>
      </c>
    </row>
    <row r="798" spans="1:2" x14ac:dyDescent="0.25">
      <c r="A798" s="7">
        <v>36018</v>
      </c>
      <c r="B798" s="8">
        <v>6.2619999999999996</v>
      </c>
    </row>
    <row r="799" spans="1:2" x14ac:dyDescent="0.25">
      <c r="A799" s="7">
        <v>36019</v>
      </c>
      <c r="B799" s="8">
        <v>6.2649999999999997</v>
      </c>
    </row>
    <row r="800" spans="1:2" x14ac:dyDescent="0.25">
      <c r="A800" s="7">
        <v>36020</v>
      </c>
      <c r="B800" s="8">
        <v>6.2685000000000004</v>
      </c>
    </row>
    <row r="801" spans="1:2" x14ac:dyDescent="0.25">
      <c r="A801" s="7">
        <v>36021</v>
      </c>
      <c r="B801" s="8">
        <v>6.2725</v>
      </c>
    </row>
    <row r="802" spans="1:2" x14ac:dyDescent="0.25">
      <c r="A802" s="7">
        <v>36022</v>
      </c>
      <c r="B802" s="8">
        <v>6.29</v>
      </c>
    </row>
    <row r="803" spans="1:2" x14ac:dyDescent="0.25">
      <c r="A803" s="7">
        <v>36025</v>
      </c>
      <c r="B803" s="8">
        <v>6.43</v>
      </c>
    </row>
    <row r="804" spans="1:2" x14ac:dyDescent="0.25">
      <c r="A804" s="7">
        <v>36026</v>
      </c>
      <c r="B804" s="8">
        <v>6.8849999999999998</v>
      </c>
    </row>
    <row r="805" spans="1:2" x14ac:dyDescent="0.25">
      <c r="A805" s="7">
        <v>36027</v>
      </c>
      <c r="B805" s="8">
        <v>6.99</v>
      </c>
    </row>
    <row r="806" spans="1:2" x14ac:dyDescent="0.25">
      <c r="A806" s="7">
        <v>36028</v>
      </c>
      <c r="B806" s="8">
        <v>6.9950000000000001</v>
      </c>
    </row>
    <row r="807" spans="1:2" x14ac:dyDescent="0.25">
      <c r="A807" s="7">
        <v>36029</v>
      </c>
      <c r="B807" s="8">
        <v>7.0049999999999999</v>
      </c>
    </row>
    <row r="808" spans="1:2" x14ac:dyDescent="0.25">
      <c r="A808" s="7">
        <v>36032</v>
      </c>
      <c r="B808" s="8">
        <v>7.14</v>
      </c>
    </row>
    <row r="809" spans="1:2" x14ac:dyDescent="0.25">
      <c r="A809" s="7">
        <v>36033</v>
      </c>
      <c r="B809" s="8">
        <v>7.86</v>
      </c>
    </row>
    <row r="810" spans="1:2" x14ac:dyDescent="0.25">
      <c r="A810" s="7">
        <v>36034</v>
      </c>
      <c r="B810" s="8">
        <v>7.86</v>
      </c>
    </row>
    <row r="811" spans="1:2" x14ac:dyDescent="0.25">
      <c r="A811" s="7">
        <v>36035</v>
      </c>
      <c r="B811" s="8">
        <v>7.86</v>
      </c>
    </row>
    <row r="812" spans="1:2" x14ac:dyDescent="0.25">
      <c r="A812" s="7">
        <v>36036</v>
      </c>
      <c r="B812" s="8">
        <v>7.9050000000000002</v>
      </c>
    </row>
    <row r="813" spans="1:2" x14ac:dyDescent="0.25">
      <c r="A813" s="7">
        <v>36039</v>
      </c>
      <c r="B813" s="8">
        <v>9.3300999999999998</v>
      </c>
    </row>
    <row r="814" spans="1:2" x14ac:dyDescent="0.25">
      <c r="A814" s="7">
        <v>36040</v>
      </c>
      <c r="B814" s="8">
        <v>10.8833</v>
      </c>
    </row>
    <row r="815" spans="1:2" x14ac:dyDescent="0.25">
      <c r="A815" s="7">
        <v>36041</v>
      </c>
      <c r="B815" s="8">
        <v>12.819800000000001</v>
      </c>
    </row>
    <row r="816" spans="1:2" x14ac:dyDescent="0.25">
      <c r="A816" s="7">
        <v>36042</v>
      </c>
      <c r="B816" s="8">
        <v>13.460800000000001</v>
      </c>
    </row>
    <row r="817" spans="1:2" x14ac:dyDescent="0.25">
      <c r="A817" s="7">
        <v>36043</v>
      </c>
      <c r="B817" s="8">
        <v>16.989999999999998</v>
      </c>
    </row>
    <row r="818" spans="1:2" x14ac:dyDescent="0.25">
      <c r="A818" s="7">
        <v>36046</v>
      </c>
      <c r="B818" s="8">
        <v>18.899999999999999</v>
      </c>
    </row>
    <row r="819" spans="1:2" x14ac:dyDescent="0.25">
      <c r="A819" s="7">
        <v>36047</v>
      </c>
      <c r="B819" s="8">
        <v>20.824999999999999</v>
      </c>
    </row>
    <row r="820" spans="1:2" x14ac:dyDescent="0.25">
      <c r="A820" s="7">
        <v>36048</v>
      </c>
      <c r="B820" s="8">
        <v>15.772399999999999</v>
      </c>
    </row>
    <row r="821" spans="1:2" x14ac:dyDescent="0.25">
      <c r="A821" s="7">
        <v>36049</v>
      </c>
      <c r="B821" s="8">
        <v>12.8749</v>
      </c>
    </row>
    <row r="822" spans="1:2" x14ac:dyDescent="0.25">
      <c r="A822" s="7">
        <v>36050</v>
      </c>
      <c r="B822" s="8">
        <v>11.428100000000001</v>
      </c>
    </row>
    <row r="823" spans="1:2" x14ac:dyDescent="0.25">
      <c r="A823" s="7">
        <v>36053</v>
      </c>
      <c r="B823" s="8">
        <v>8.6707000000000001</v>
      </c>
    </row>
    <row r="824" spans="1:2" x14ac:dyDescent="0.25">
      <c r="A824" s="7">
        <v>36054</v>
      </c>
      <c r="B824" s="8">
        <v>9.6117000000000008</v>
      </c>
    </row>
    <row r="825" spans="1:2" x14ac:dyDescent="0.25">
      <c r="A825" s="7">
        <v>36055</v>
      </c>
      <c r="B825" s="8">
        <v>12.450900000000001</v>
      </c>
    </row>
    <row r="826" spans="1:2" x14ac:dyDescent="0.25">
      <c r="A826" s="7">
        <v>36056</v>
      </c>
      <c r="B826" s="8">
        <v>14.6</v>
      </c>
    </row>
    <row r="827" spans="1:2" x14ac:dyDescent="0.25">
      <c r="A827" s="7">
        <v>36057</v>
      </c>
      <c r="B827" s="8">
        <v>16.381799999999998</v>
      </c>
    </row>
    <row r="828" spans="1:2" x14ac:dyDescent="0.25">
      <c r="A828" s="7">
        <v>36060</v>
      </c>
      <c r="B828" s="8">
        <v>16.381799999999998</v>
      </c>
    </row>
    <row r="829" spans="1:2" x14ac:dyDescent="0.25">
      <c r="A829" s="7">
        <v>36061</v>
      </c>
      <c r="B829" s="8">
        <v>16.216999999999999</v>
      </c>
    </row>
    <row r="830" spans="1:2" x14ac:dyDescent="0.25">
      <c r="A830" s="7">
        <v>36062</v>
      </c>
      <c r="B830" s="8">
        <v>15.8378</v>
      </c>
    </row>
    <row r="831" spans="1:2" x14ac:dyDescent="0.25">
      <c r="A831" s="7">
        <v>36063</v>
      </c>
      <c r="B831" s="8">
        <v>15.6099</v>
      </c>
    </row>
    <row r="832" spans="1:2" x14ac:dyDescent="0.25">
      <c r="A832" s="7">
        <v>36064</v>
      </c>
      <c r="B832" s="8">
        <v>15.8827</v>
      </c>
    </row>
    <row r="833" spans="1:2" x14ac:dyDescent="0.25">
      <c r="A833" s="7">
        <v>36067</v>
      </c>
      <c r="B833" s="8">
        <v>15.9932</v>
      </c>
    </row>
    <row r="834" spans="1:2" x14ac:dyDescent="0.25">
      <c r="A834" s="7">
        <v>36068</v>
      </c>
      <c r="B834" s="8">
        <v>16.064499999999999</v>
      </c>
    </row>
    <row r="835" spans="1:2" x14ac:dyDescent="0.25">
      <c r="A835" s="7">
        <v>36069</v>
      </c>
      <c r="B835" s="8">
        <v>15.9056</v>
      </c>
    </row>
    <row r="836" spans="1:2" x14ac:dyDescent="0.25">
      <c r="A836" s="7">
        <v>36070</v>
      </c>
      <c r="B836" s="8">
        <v>15.9923</v>
      </c>
    </row>
    <row r="837" spans="1:2" x14ac:dyDescent="0.25">
      <c r="A837" s="7">
        <v>36071</v>
      </c>
      <c r="B837" s="8">
        <v>15.970599999999999</v>
      </c>
    </row>
    <row r="838" spans="1:2" x14ac:dyDescent="0.25">
      <c r="A838" s="7">
        <v>36074</v>
      </c>
      <c r="B838" s="8">
        <v>15.7944</v>
      </c>
    </row>
    <row r="839" spans="1:2" x14ac:dyDescent="0.25">
      <c r="A839" s="7">
        <v>36075</v>
      </c>
      <c r="B839" s="8">
        <v>15.8</v>
      </c>
    </row>
    <row r="840" spans="1:2" x14ac:dyDescent="0.25">
      <c r="A840" s="7">
        <v>36076</v>
      </c>
      <c r="B840" s="8">
        <v>15.81</v>
      </c>
    </row>
    <row r="841" spans="1:2" x14ac:dyDescent="0.25">
      <c r="A841" s="7">
        <v>36077</v>
      </c>
      <c r="B841" s="8">
        <v>15.82</v>
      </c>
    </row>
    <row r="842" spans="1:2" x14ac:dyDescent="0.25">
      <c r="A842" s="7">
        <v>36078</v>
      </c>
      <c r="B842" s="8">
        <v>15.84</v>
      </c>
    </row>
    <row r="843" spans="1:2" x14ac:dyDescent="0.25">
      <c r="A843" s="7">
        <v>36081</v>
      </c>
      <c r="B843" s="8">
        <v>15.79</v>
      </c>
    </row>
    <row r="844" spans="1:2" x14ac:dyDescent="0.25">
      <c r="A844" s="7">
        <v>36082</v>
      </c>
      <c r="B844" s="8">
        <v>15.05</v>
      </c>
    </row>
    <row r="845" spans="1:2" x14ac:dyDescent="0.25">
      <c r="A845" s="7">
        <v>36083</v>
      </c>
      <c r="B845" s="8">
        <v>13</v>
      </c>
    </row>
    <row r="846" spans="1:2" x14ac:dyDescent="0.25">
      <c r="A846" s="7">
        <v>36084</v>
      </c>
      <c r="B846" s="8">
        <v>13.56</v>
      </c>
    </row>
    <row r="847" spans="1:2" x14ac:dyDescent="0.25">
      <c r="A847" s="7">
        <v>36085</v>
      </c>
      <c r="B847" s="8">
        <v>15.51</v>
      </c>
    </row>
    <row r="848" spans="1:2" x14ac:dyDescent="0.25">
      <c r="A848" s="7">
        <v>36088</v>
      </c>
      <c r="B848" s="8">
        <v>17.09</v>
      </c>
    </row>
    <row r="849" spans="1:2" x14ac:dyDescent="0.25">
      <c r="A849" s="7">
        <v>36089</v>
      </c>
      <c r="B849" s="8">
        <v>16.93</v>
      </c>
    </row>
    <row r="850" spans="1:2" x14ac:dyDescent="0.25">
      <c r="A850" s="7">
        <v>36090</v>
      </c>
      <c r="B850" s="8">
        <v>16.829999999999998</v>
      </c>
    </row>
    <row r="851" spans="1:2" x14ac:dyDescent="0.25">
      <c r="A851" s="7">
        <v>36091</v>
      </c>
      <c r="B851" s="8">
        <v>16.760000000000002</v>
      </c>
    </row>
    <row r="852" spans="1:2" x14ac:dyDescent="0.25">
      <c r="A852" s="7">
        <v>36092</v>
      </c>
      <c r="B852" s="8">
        <v>16.690000000000001</v>
      </c>
    </row>
    <row r="853" spans="1:2" x14ac:dyDescent="0.25">
      <c r="A853" s="7">
        <v>36095</v>
      </c>
      <c r="B853" s="8">
        <v>16.690000000000001</v>
      </c>
    </row>
    <row r="854" spans="1:2" x14ac:dyDescent="0.25">
      <c r="A854" s="7">
        <v>36096</v>
      </c>
      <c r="B854" s="8">
        <v>16.670000000000002</v>
      </c>
    </row>
    <row r="855" spans="1:2" x14ac:dyDescent="0.25">
      <c r="A855" s="7">
        <v>36097</v>
      </c>
      <c r="B855" s="8">
        <v>16.329999999999998</v>
      </c>
    </row>
    <row r="856" spans="1:2" x14ac:dyDescent="0.25">
      <c r="A856" s="7">
        <v>36098</v>
      </c>
      <c r="B856" s="8">
        <v>16.059999999999999</v>
      </c>
    </row>
    <row r="857" spans="1:2" x14ac:dyDescent="0.25">
      <c r="A857" s="7">
        <v>36099</v>
      </c>
      <c r="B857" s="8">
        <v>16.010000000000002</v>
      </c>
    </row>
    <row r="858" spans="1:2" x14ac:dyDescent="0.25">
      <c r="A858" s="7">
        <v>36102</v>
      </c>
      <c r="B858" s="8">
        <v>15.82</v>
      </c>
    </row>
    <row r="859" spans="1:2" x14ac:dyDescent="0.25">
      <c r="A859" s="7">
        <v>36103</v>
      </c>
      <c r="B859" s="8">
        <v>15.57</v>
      </c>
    </row>
    <row r="860" spans="1:2" x14ac:dyDescent="0.25">
      <c r="A860" s="7">
        <v>36104</v>
      </c>
      <c r="B860" s="8">
        <v>15.54</v>
      </c>
    </row>
    <row r="861" spans="1:2" x14ac:dyDescent="0.25">
      <c r="A861" s="7">
        <v>36105</v>
      </c>
      <c r="B861" s="8">
        <v>15.24</v>
      </c>
    </row>
    <row r="862" spans="1:2" x14ac:dyDescent="0.25">
      <c r="A862" s="7">
        <v>36106</v>
      </c>
      <c r="B862" s="8">
        <v>15.01</v>
      </c>
    </row>
    <row r="863" spans="1:2" x14ac:dyDescent="0.25">
      <c r="A863" s="7">
        <v>36110</v>
      </c>
      <c r="B863" s="8">
        <v>15.56</v>
      </c>
    </row>
    <row r="864" spans="1:2" x14ac:dyDescent="0.25">
      <c r="A864" s="7">
        <v>36111</v>
      </c>
      <c r="B864" s="8">
        <v>15.58</v>
      </c>
    </row>
    <row r="865" spans="1:2" x14ac:dyDescent="0.25">
      <c r="A865" s="7">
        <v>36112</v>
      </c>
      <c r="B865" s="8">
        <v>15.93</v>
      </c>
    </row>
    <row r="866" spans="1:2" x14ac:dyDescent="0.25">
      <c r="A866" s="7">
        <v>36113</v>
      </c>
      <c r="B866" s="8">
        <v>16.41</v>
      </c>
    </row>
    <row r="867" spans="1:2" x14ac:dyDescent="0.25">
      <c r="A867" s="7">
        <v>36116</v>
      </c>
      <c r="B867" s="8">
        <v>16.8</v>
      </c>
    </row>
    <row r="868" spans="1:2" x14ac:dyDescent="0.25">
      <c r="A868" s="7">
        <v>36117</v>
      </c>
      <c r="B868" s="8">
        <v>16.989999999999998</v>
      </c>
    </row>
    <row r="869" spans="1:2" x14ac:dyDescent="0.25">
      <c r="A869" s="7">
        <v>36118</v>
      </c>
      <c r="B869" s="8">
        <v>16.98</v>
      </c>
    </row>
    <row r="870" spans="1:2" x14ac:dyDescent="0.25">
      <c r="A870" s="7">
        <v>36119</v>
      </c>
      <c r="B870" s="8">
        <v>17.2</v>
      </c>
    </row>
    <row r="871" spans="1:2" x14ac:dyDescent="0.25">
      <c r="A871" s="7">
        <v>36120</v>
      </c>
      <c r="B871" s="8">
        <v>16.96</v>
      </c>
    </row>
    <row r="872" spans="1:2" x14ac:dyDescent="0.25">
      <c r="A872" s="7">
        <v>36123</v>
      </c>
      <c r="B872" s="8">
        <v>17.170000000000002</v>
      </c>
    </row>
    <row r="873" spans="1:2" x14ac:dyDescent="0.25">
      <c r="A873" s="7">
        <v>36124</v>
      </c>
      <c r="B873" s="8">
        <v>17.45</v>
      </c>
    </row>
    <row r="874" spans="1:2" x14ac:dyDescent="0.25">
      <c r="A874" s="7">
        <v>36125</v>
      </c>
      <c r="B874" s="8">
        <v>17.47</v>
      </c>
    </row>
    <row r="875" spans="1:2" x14ac:dyDescent="0.25">
      <c r="A875" s="7">
        <v>36126</v>
      </c>
      <c r="B875" s="8">
        <v>17.45</v>
      </c>
    </row>
    <row r="876" spans="1:2" x14ac:dyDescent="0.25">
      <c r="A876" s="7">
        <v>36127</v>
      </c>
      <c r="B876" s="8">
        <v>17.88</v>
      </c>
    </row>
    <row r="877" spans="1:2" x14ac:dyDescent="0.25">
      <c r="A877" s="7">
        <v>36130</v>
      </c>
      <c r="B877" s="8">
        <v>17.88</v>
      </c>
    </row>
    <row r="878" spans="1:2" x14ac:dyDescent="0.25">
      <c r="A878" s="7">
        <v>36131</v>
      </c>
      <c r="B878" s="8">
        <v>18.25</v>
      </c>
    </row>
    <row r="879" spans="1:2" x14ac:dyDescent="0.25">
      <c r="A879" s="7">
        <v>36132</v>
      </c>
      <c r="B879" s="8">
        <v>18.559999999999999</v>
      </c>
    </row>
    <row r="880" spans="1:2" x14ac:dyDescent="0.25">
      <c r="A880" s="7">
        <v>36133</v>
      </c>
      <c r="B880" s="8">
        <v>18.829999999999998</v>
      </c>
    </row>
    <row r="881" spans="1:2" x14ac:dyDescent="0.25">
      <c r="A881" s="7">
        <v>36134</v>
      </c>
      <c r="B881" s="8">
        <v>19.57</v>
      </c>
    </row>
    <row r="882" spans="1:2" x14ac:dyDescent="0.25">
      <c r="A882" s="7">
        <v>36137</v>
      </c>
      <c r="B882" s="8">
        <v>20.399999999999999</v>
      </c>
    </row>
    <row r="883" spans="1:2" x14ac:dyDescent="0.25">
      <c r="A883" s="7">
        <v>36138</v>
      </c>
      <c r="B883" s="8">
        <v>20.43</v>
      </c>
    </row>
    <row r="884" spans="1:2" x14ac:dyDescent="0.25">
      <c r="A884" s="7">
        <v>36139</v>
      </c>
      <c r="B884" s="8">
        <v>20.079999999999998</v>
      </c>
    </row>
    <row r="885" spans="1:2" x14ac:dyDescent="0.25">
      <c r="A885" s="7">
        <v>36140</v>
      </c>
      <c r="B885" s="8">
        <v>19.760000000000002</v>
      </c>
    </row>
    <row r="886" spans="1:2" x14ac:dyDescent="0.25">
      <c r="A886" s="7">
        <v>36141</v>
      </c>
      <c r="B886" s="8">
        <v>20.100000000000001</v>
      </c>
    </row>
    <row r="887" spans="1:2" x14ac:dyDescent="0.25">
      <c r="A887" s="7">
        <v>36145</v>
      </c>
      <c r="B887" s="8">
        <v>20.260000000000002</v>
      </c>
    </row>
    <row r="888" spans="1:2" x14ac:dyDescent="0.25">
      <c r="A888" s="7">
        <v>36146</v>
      </c>
      <c r="B888" s="8">
        <v>20.62</v>
      </c>
    </row>
    <row r="889" spans="1:2" x14ac:dyDescent="0.25">
      <c r="A889" s="7">
        <v>36147</v>
      </c>
      <c r="B889" s="8">
        <v>20.7</v>
      </c>
    </row>
    <row r="890" spans="1:2" x14ac:dyDescent="0.25">
      <c r="A890" s="7">
        <v>36148</v>
      </c>
      <c r="B890" s="8">
        <v>20.75</v>
      </c>
    </row>
    <row r="891" spans="1:2" x14ac:dyDescent="0.25">
      <c r="A891" s="7">
        <v>36151</v>
      </c>
      <c r="B891" s="8">
        <v>20.9</v>
      </c>
    </row>
    <row r="892" spans="1:2" x14ac:dyDescent="0.25">
      <c r="A892" s="7">
        <v>36152</v>
      </c>
      <c r="B892" s="8">
        <v>20.64</v>
      </c>
    </row>
    <row r="893" spans="1:2" x14ac:dyDescent="0.25">
      <c r="A893" s="7">
        <v>36153</v>
      </c>
      <c r="B893" s="8">
        <v>20.51</v>
      </c>
    </row>
    <row r="894" spans="1:2" x14ac:dyDescent="0.25">
      <c r="A894" s="7">
        <v>36154</v>
      </c>
      <c r="B894" s="8">
        <v>19.87</v>
      </c>
    </row>
    <row r="895" spans="1:2" x14ac:dyDescent="0.25">
      <c r="A895" s="7">
        <v>36155</v>
      </c>
      <c r="B895" s="8">
        <v>19.48</v>
      </c>
    </row>
    <row r="896" spans="1:2" x14ac:dyDescent="0.25">
      <c r="A896" s="7">
        <v>36158</v>
      </c>
      <c r="B896" s="8">
        <v>20.99</v>
      </c>
    </row>
    <row r="897" spans="1:2" x14ac:dyDescent="0.25">
      <c r="A897" s="7">
        <v>36159</v>
      </c>
      <c r="B897" s="8">
        <v>20.62</v>
      </c>
    </row>
    <row r="898" spans="1:2" x14ac:dyDescent="0.25">
      <c r="A898" s="7">
        <v>36160</v>
      </c>
      <c r="B898" s="8">
        <v>20.65</v>
      </c>
    </row>
    <row r="899" spans="1:2" x14ac:dyDescent="0.25">
      <c r="A899" s="7">
        <v>36161</v>
      </c>
      <c r="B899" s="8">
        <v>20.65</v>
      </c>
    </row>
    <row r="900" spans="1:2" x14ac:dyDescent="0.25">
      <c r="A900" s="7">
        <v>36166</v>
      </c>
      <c r="B900" s="8">
        <v>20.65</v>
      </c>
    </row>
    <row r="901" spans="1:2" x14ac:dyDescent="0.25">
      <c r="A901" s="7">
        <v>36167</v>
      </c>
      <c r="B901" s="8">
        <v>21.91</v>
      </c>
    </row>
    <row r="902" spans="1:2" x14ac:dyDescent="0.25">
      <c r="A902" s="7">
        <v>36171</v>
      </c>
      <c r="B902" s="8">
        <v>22.4</v>
      </c>
    </row>
    <row r="903" spans="1:2" x14ac:dyDescent="0.25">
      <c r="A903" s="7">
        <v>36172</v>
      </c>
      <c r="B903" s="8">
        <v>23.06</v>
      </c>
    </row>
    <row r="904" spans="1:2" x14ac:dyDescent="0.25">
      <c r="A904" s="7">
        <v>36173</v>
      </c>
      <c r="B904" s="8">
        <v>22.58</v>
      </c>
    </row>
    <row r="905" spans="1:2" x14ac:dyDescent="0.25">
      <c r="A905" s="7">
        <v>36174</v>
      </c>
      <c r="B905" s="8">
        <v>21.8</v>
      </c>
    </row>
    <row r="906" spans="1:2" x14ac:dyDescent="0.25">
      <c r="A906" s="7">
        <v>36175</v>
      </c>
      <c r="B906" s="8">
        <v>21.45</v>
      </c>
    </row>
    <row r="907" spans="1:2" x14ac:dyDescent="0.25">
      <c r="A907" s="7">
        <v>36176</v>
      </c>
      <c r="B907" s="8">
        <v>21.88</v>
      </c>
    </row>
    <row r="908" spans="1:2" x14ac:dyDescent="0.25">
      <c r="A908" s="7">
        <v>36179</v>
      </c>
      <c r="B908" s="8">
        <v>22.37</v>
      </c>
    </row>
    <row r="909" spans="1:2" x14ac:dyDescent="0.25">
      <c r="A909" s="7">
        <v>36180</v>
      </c>
      <c r="B909" s="8">
        <v>22.98</v>
      </c>
    </row>
    <row r="910" spans="1:2" x14ac:dyDescent="0.25">
      <c r="A910" s="7">
        <v>36181</v>
      </c>
      <c r="B910" s="8">
        <v>22.39</v>
      </c>
    </row>
    <row r="911" spans="1:2" x14ac:dyDescent="0.25">
      <c r="A911" s="7">
        <v>36182</v>
      </c>
      <c r="B911" s="8">
        <v>22.73</v>
      </c>
    </row>
    <row r="912" spans="1:2" x14ac:dyDescent="0.25">
      <c r="A912" s="7">
        <v>36183</v>
      </c>
      <c r="B912" s="8">
        <v>22.75</v>
      </c>
    </row>
    <row r="913" spans="1:2" x14ac:dyDescent="0.25">
      <c r="A913" s="7">
        <v>36186</v>
      </c>
      <c r="B913" s="8">
        <v>22.95</v>
      </c>
    </row>
    <row r="914" spans="1:2" x14ac:dyDescent="0.25">
      <c r="A914" s="7">
        <v>36187</v>
      </c>
      <c r="B914" s="8">
        <v>22.82</v>
      </c>
    </row>
    <row r="915" spans="1:2" x14ac:dyDescent="0.25">
      <c r="A915" s="7">
        <v>36188</v>
      </c>
      <c r="B915" s="8">
        <v>22.67</v>
      </c>
    </row>
    <row r="916" spans="1:2" x14ac:dyDescent="0.25">
      <c r="A916" s="7">
        <v>36189</v>
      </c>
      <c r="B916" s="8">
        <v>22.77</v>
      </c>
    </row>
    <row r="917" spans="1:2" x14ac:dyDescent="0.25">
      <c r="A917" s="7">
        <v>36190</v>
      </c>
      <c r="B917" s="8">
        <v>22.6</v>
      </c>
    </row>
    <row r="918" spans="1:2" x14ac:dyDescent="0.25">
      <c r="A918" s="7">
        <v>36193</v>
      </c>
      <c r="B918" s="8">
        <v>22.77</v>
      </c>
    </row>
    <row r="919" spans="1:2" x14ac:dyDescent="0.25">
      <c r="A919" s="7">
        <v>36194</v>
      </c>
      <c r="B919" s="8">
        <v>22.92</v>
      </c>
    </row>
    <row r="920" spans="1:2" x14ac:dyDescent="0.25">
      <c r="A920" s="7">
        <v>36195</v>
      </c>
      <c r="B920" s="8">
        <v>23.12</v>
      </c>
    </row>
    <row r="921" spans="1:2" x14ac:dyDescent="0.25">
      <c r="A921" s="7">
        <v>36196</v>
      </c>
      <c r="B921" s="8">
        <v>23.14</v>
      </c>
    </row>
    <row r="922" spans="1:2" x14ac:dyDescent="0.25">
      <c r="A922" s="7">
        <v>36197</v>
      </c>
      <c r="B922" s="8">
        <v>23.12</v>
      </c>
    </row>
    <row r="923" spans="1:2" x14ac:dyDescent="0.25">
      <c r="A923" s="7">
        <v>36200</v>
      </c>
      <c r="B923" s="8">
        <v>23.05</v>
      </c>
    </row>
    <row r="924" spans="1:2" x14ac:dyDescent="0.25">
      <c r="A924" s="7">
        <v>36201</v>
      </c>
      <c r="B924" s="8">
        <v>22.9</v>
      </c>
    </row>
    <row r="925" spans="1:2" x14ac:dyDescent="0.25">
      <c r="A925" s="7">
        <v>36202</v>
      </c>
      <c r="B925" s="8">
        <v>22.76</v>
      </c>
    </row>
    <row r="926" spans="1:2" x14ac:dyDescent="0.25">
      <c r="A926" s="7">
        <v>36203</v>
      </c>
      <c r="B926" s="8">
        <v>22.79</v>
      </c>
    </row>
    <row r="927" spans="1:2" x14ac:dyDescent="0.25">
      <c r="A927" s="7">
        <v>36204</v>
      </c>
      <c r="B927" s="8">
        <v>22.89</v>
      </c>
    </row>
    <row r="928" spans="1:2" x14ac:dyDescent="0.25">
      <c r="A928" s="7">
        <v>36207</v>
      </c>
      <c r="B928" s="8">
        <v>22.84</v>
      </c>
    </row>
    <row r="929" spans="1:2" x14ac:dyDescent="0.25">
      <c r="A929" s="7">
        <v>36208</v>
      </c>
      <c r="B929" s="8">
        <v>23.11</v>
      </c>
    </row>
    <row r="930" spans="1:2" x14ac:dyDescent="0.25">
      <c r="A930" s="7">
        <v>36209</v>
      </c>
      <c r="B930" s="8">
        <v>22.87</v>
      </c>
    </row>
    <row r="931" spans="1:2" x14ac:dyDescent="0.25">
      <c r="A931" s="7">
        <v>36210</v>
      </c>
      <c r="B931" s="8">
        <v>22.92</v>
      </c>
    </row>
    <row r="932" spans="1:2" x14ac:dyDescent="0.25">
      <c r="A932" s="7">
        <v>36211</v>
      </c>
      <c r="B932" s="8">
        <v>22.84</v>
      </c>
    </row>
    <row r="933" spans="1:2" x14ac:dyDescent="0.25">
      <c r="A933" s="7">
        <v>36214</v>
      </c>
      <c r="B933" s="8">
        <v>22.84</v>
      </c>
    </row>
    <row r="934" spans="1:2" x14ac:dyDescent="0.25">
      <c r="A934" s="7">
        <v>36215</v>
      </c>
      <c r="B934" s="8">
        <v>22.8</v>
      </c>
    </row>
    <row r="935" spans="1:2" x14ac:dyDescent="0.25">
      <c r="A935" s="7">
        <v>36216</v>
      </c>
      <c r="B935" s="8">
        <v>22.82</v>
      </c>
    </row>
    <row r="936" spans="1:2" x14ac:dyDescent="0.25">
      <c r="A936" s="7">
        <v>36217</v>
      </c>
      <c r="B936" s="8">
        <v>22.84</v>
      </c>
    </row>
    <row r="937" spans="1:2" x14ac:dyDescent="0.25">
      <c r="A937" s="7">
        <v>36218</v>
      </c>
      <c r="B937" s="8">
        <v>22.86</v>
      </c>
    </row>
    <row r="938" spans="1:2" x14ac:dyDescent="0.25">
      <c r="A938" s="7">
        <v>36221</v>
      </c>
      <c r="B938" s="8">
        <v>22.89</v>
      </c>
    </row>
    <row r="939" spans="1:2" x14ac:dyDescent="0.25">
      <c r="A939" s="7">
        <v>36222</v>
      </c>
      <c r="B939" s="8">
        <v>22.89</v>
      </c>
    </row>
    <row r="940" spans="1:2" x14ac:dyDescent="0.25">
      <c r="A940" s="7">
        <v>36223</v>
      </c>
      <c r="B940" s="8">
        <v>22.93</v>
      </c>
    </row>
    <row r="941" spans="1:2" x14ac:dyDescent="0.25">
      <c r="A941" s="7">
        <v>36224</v>
      </c>
      <c r="B941" s="8">
        <v>23.01</v>
      </c>
    </row>
    <row r="942" spans="1:2" x14ac:dyDescent="0.25">
      <c r="A942" s="7">
        <v>36225</v>
      </c>
      <c r="B942" s="8">
        <v>23.09</v>
      </c>
    </row>
    <row r="943" spans="1:2" x14ac:dyDescent="0.25">
      <c r="A943" s="7">
        <v>36229</v>
      </c>
      <c r="B943" s="8">
        <v>23.03</v>
      </c>
    </row>
    <row r="944" spans="1:2" x14ac:dyDescent="0.25">
      <c r="A944" s="7">
        <v>36230</v>
      </c>
      <c r="B944" s="8">
        <v>22.98</v>
      </c>
    </row>
    <row r="945" spans="1:2" x14ac:dyDescent="0.25">
      <c r="A945" s="7">
        <v>36231</v>
      </c>
      <c r="B945" s="8">
        <v>23.04</v>
      </c>
    </row>
    <row r="946" spans="1:2" x14ac:dyDescent="0.25">
      <c r="A946" s="7">
        <v>36232</v>
      </c>
      <c r="B946" s="8">
        <v>23.12</v>
      </c>
    </row>
    <row r="947" spans="1:2" x14ac:dyDescent="0.25">
      <c r="A947" s="7">
        <v>36235</v>
      </c>
      <c r="B947" s="8">
        <v>23.26</v>
      </c>
    </row>
    <row r="948" spans="1:2" x14ac:dyDescent="0.25">
      <c r="A948" s="7">
        <v>36236</v>
      </c>
      <c r="B948" s="8">
        <v>23.35</v>
      </c>
    </row>
    <row r="949" spans="1:2" x14ac:dyDescent="0.25">
      <c r="A949" s="7">
        <v>36237</v>
      </c>
      <c r="B949" s="8">
        <v>23.41</v>
      </c>
    </row>
    <row r="950" spans="1:2" x14ac:dyDescent="0.25">
      <c r="A950" s="7">
        <v>36238</v>
      </c>
      <c r="B950" s="8">
        <v>23.65</v>
      </c>
    </row>
    <row r="951" spans="1:2" x14ac:dyDescent="0.25">
      <c r="A951" s="7">
        <v>36239</v>
      </c>
      <c r="B951" s="8">
        <v>23.68</v>
      </c>
    </row>
    <row r="952" spans="1:2" x14ac:dyDescent="0.25">
      <c r="A952" s="7">
        <v>36242</v>
      </c>
      <c r="B952" s="8">
        <v>23.92</v>
      </c>
    </row>
    <row r="953" spans="1:2" x14ac:dyDescent="0.25">
      <c r="A953" s="7">
        <v>36243</v>
      </c>
      <c r="B953" s="8">
        <v>24.29</v>
      </c>
    </row>
    <row r="954" spans="1:2" x14ac:dyDescent="0.25">
      <c r="A954" s="7">
        <v>36244</v>
      </c>
      <c r="B954" s="8">
        <v>24.22</v>
      </c>
    </row>
    <row r="955" spans="1:2" x14ac:dyDescent="0.25">
      <c r="A955" s="7">
        <v>36245</v>
      </c>
      <c r="B955" s="8">
        <v>24.18</v>
      </c>
    </row>
    <row r="956" spans="1:2" x14ac:dyDescent="0.25">
      <c r="A956" s="7">
        <v>36246</v>
      </c>
      <c r="B956" s="8">
        <v>24.19</v>
      </c>
    </row>
    <row r="957" spans="1:2" x14ac:dyDescent="0.25">
      <c r="A957" s="7">
        <v>36249</v>
      </c>
      <c r="B957" s="8">
        <v>24.2</v>
      </c>
    </row>
    <row r="958" spans="1:2" x14ac:dyDescent="0.25">
      <c r="A958" s="7">
        <v>36250</v>
      </c>
      <c r="B958" s="8">
        <v>24.18</v>
      </c>
    </row>
    <row r="959" spans="1:2" x14ac:dyDescent="0.25">
      <c r="A959" s="7">
        <v>36251</v>
      </c>
      <c r="B959" s="8">
        <v>24.16</v>
      </c>
    </row>
    <row r="960" spans="1:2" x14ac:dyDescent="0.25">
      <c r="A960" s="7">
        <v>36252</v>
      </c>
      <c r="B960" s="8">
        <v>24.29</v>
      </c>
    </row>
    <row r="961" spans="1:2" x14ac:dyDescent="0.25">
      <c r="A961" s="7">
        <v>36253</v>
      </c>
      <c r="B961" s="8">
        <v>24.83</v>
      </c>
    </row>
    <row r="962" spans="1:2" x14ac:dyDescent="0.25">
      <c r="A962" s="7">
        <v>36256</v>
      </c>
      <c r="B962" s="8">
        <v>25.11</v>
      </c>
    </row>
    <row r="963" spans="1:2" x14ac:dyDescent="0.25">
      <c r="A963" s="7">
        <v>36257</v>
      </c>
      <c r="B963" s="8">
        <v>25.1</v>
      </c>
    </row>
    <row r="964" spans="1:2" x14ac:dyDescent="0.25">
      <c r="A964" s="7">
        <v>36258</v>
      </c>
      <c r="B964" s="8">
        <v>25.12</v>
      </c>
    </row>
    <row r="965" spans="1:2" x14ac:dyDescent="0.25">
      <c r="A965" s="7">
        <v>36259</v>
      </c>
      <c r="B965" s="8">
        <v>25.09</v>
      </c>
    </row>
    <row r="966" spans="1:2" x14ac:dyDescent="0.25">
      <c r="A966" s="7">
        <v>36260</v>
      </c>
      <c r="B966" s="8">
        <v>25.03</v>
      </c>
    </row>
    <row r="967" spans="1:2" x14ac:dyDescent="0.25">
      <c r="A967" s="7">
        <v>36263</v>
      </c>
      <c r="B967" s="8">
        <v>24.96</v>
      </c>
    </row>
    <row r="968" spans="1:2" x14ac:dyDescent="0.25">
      <c r="A968" s="7">
        <v>36264</v>
      </c>
      <c r="B968" s="8">
        <v>24.9</v>
      </c>
    </row>
    <row r="969" spans="1:2" x14ac:dyDescent="0.25">
      <c r="A969" s="7">
        <v>36265</v>
      </c>
      <c r="B969" s="8">
        <v>24.85</v>
      </c>
    </row>
    <row r="970" spans="1:2" x14ac:dyDescent="0.25">
      <c r="A970" s="7">
        <v>36266</v>
      </c>
      <c r="B970" s="8">
        <v>24.8</v>
      </c>
    </row>
    <row r="971" spans="1:2" x14ac:dyDescent="0.25">
      <c r="A971" s="7">
        <v>36267</v>
      </c>
      <c r="B971" s="8">
        <v>24.77</v>
      </c>
    </row>
    <row r="972" spans="1:2" x14ac:dyDescent="0.25">
      <c r="A972" s="7">
        <v>36270</v>
      </c>
      <c r="B972" s="8">
        <v>24.78</v>
      </c>
    </row>
    <row r="973" spans="1:2" x14ac:dyDescent="0.25">
      <c r="A973" s="7">
        <v>36271</v>
      </c>
      <c r="B973" s="8">
        <v>24.77</v>
      </c>
    </row>
    <row r="974" spans="1:2" x14ac:dyDescent="0.25">
      <c r="A974" s="7">
        <v>36272</v>
      </c>
      <c r="B974" s="8">
        <v>24.72</v>
      </c>
    </row>
    <row r="975" spans="1:2" x14ac:dyDescent="0.25">
      <c r="A975" s="7">
        <v>36273</v>
      </c>
      <c r="B975" s="8">
        <v>24.67</v>
      </c>
    </row>
    <row r="976" spans="1:2" x14ac:dyDescent="0.25">
      <c r="A976" s="7">
        <v>36274</v>
      </c>
      <c r="B976" s="8">
        <v>24.62</v>
      </c>
    </row>
    <row r="977" spans="1:2" x14ac:dyDescent="0.25">
      <c r="A977" s="7">
        <v>36277</v>
      </c>
      <c r="B977" s="8">
        <v>24.53</v>
      </c>
    </row>
    <row r="978" spans="1:2" x14ac:dyDescent="0.25">
      <c r="A978" s="7">
        <v>36278</v>
      </c>
      <c r="B978" s="8">
        <v>24.4</v>
      </c>
    </row>
    <row r="979" spans="1:2" x14ac:dyDescent="0.25">
      <c r="A979" s="7">
        <v>36279</v>
      </c>
      <c r="B979" s="8">
        <v>24.31</v>
      </c>
    </row>
    <row r="980" spans="1:2" x14ac:dyDescent="0.25">
      <c r="A980" s="7">
        <v>36280</v>
      </c>
      <c r="B980" s="8">
        <v>24.23</v>
      </c>
    </row>
    <row r="981" spans="1:2" x14ac:dyDescent="0.25">
      <c r="A981" s="7">
        <v>36281</v>
      </c>
      <c r="B981" s="8">
        <v>24.16</v>
      </c>
    </row>
    <row r="982" spans="1:2" x14ac:dyDescent="0.25">
      <c r="A982" s="7">
        <v>36286</v>
      </c>
      <c r="B982" s="8">
        <v>24.09</v>
      </c>
    </row>
    <row r="983" spans="1:2" x14ac:dyDescent="0.25">
      <c r="A983" s="7">
        <v>36287</v>
      </c>
      <c r="B983" s="8">
        <v>24.07</v>
      </c>
    </row>
    <row r="984" spans="1:2" x14ac:dyDescent="0.25">
      <c r="A984" s="7">
        <v>36288</v>
      </c>
      <c r="B984" s="8">
        <v>24.04</v>
      </c>
    </row>
    <row r="985" spans="1:2" x14ac:dyDescent="0.25">
      <c r="A985" s="7">
        <v>36292</v>
      </c>
      <c r="B985" s="8">
        <v>24</v>
      </c>
    </row>
    <row r="986" spans="1:2" x14ac:dyDescent="0.25">
      <c r="A986" s="7">
        <v>36293</v>
      </c>
      <c r="B986" s="8">
        <v>23.99</v>
      </c>
    </row>
    <row r="987" spans="1:2" x14ac:dyDescent="0.25">
      <c r="A987" s="7">
        <v>36294</v>
      </c>
      <c r="B987" s="8">
        <v>24.69</v>
      </c>
    </row>
    <row r="988" spans="1:2" x14ac:dyDescent="0.25">
      <c r="A988" s="7">
        <v>36295</v>
      </c>
      <c r="B988" s="8">
        <v>24.92</v>
      </c>
    </row>
    <row r="989" spans="1:2" x14ac:dyDescent="0.25">
      <c r="A989" s="7">
        <v>36298</v>
      </c>
      <c r="B989" s="8">
        <v>24.86</v>
      </c>
    </row>
    <row r="990" spans="1:2" x14ac:dyDescent="0.25">
      <c r="A990" s="7">
        <v>36299</v>
      </c>
      <c r="B990" s="8">
        <v>24.79</v>
      </c>
    </row>
    <row r="991" spans="1:2" x14ac:dyDescent="0.25">
      <c r="A991" s="7">
        <v>36300</v>
      </c>
      <c r="B991" s="8">
        <v>24.75</v>
      </c>
    </row>
    <row r="992" spans="1:2" x14ac:dyDescent="0.25">
      <c r="A992" s="7">
        <v>36301</v>
      </c>
      <c r="B992" s="8">
        <v>24.7</v>
      </c>
    </row>
    <row r="993" spans="1:2" x14ac:dyDescent="0.25">
      <c r="A993" s="7">
        <v>36302</v>
      </c>
      <c r="B993" s="8">
        <v>24.65</v>
      </c>
    </row>
    <row r="994" spans="1:2" x14ac:dyDescent="0.25">
      <c r="A994" s="7">
        <v>36305</v>
      </c>
      <c r="B994" s="8">
        <v>24.6</v>
      </c>
    </row>
    <row r="995" spans="1:2" x14ac:dyDescent="0.25">
      <c r="A995" s="7">
        <v>36306</v>
      </c>
      <c r="B995" s="8">
        <v>24.55</v>
      </c>
    </row>
    <row r="996" spans="1:2" x14ac:dyDescent="0.25">
      <c r="A996" s="7">
        <v>36307</v>
      </c>
      <c r="B996" s="8">
        <v>24.5</v>
      </c>
    </row>
    <row r="997" spans="1:2" x14ac:dyDescent="0.25">
      <c r="A997" s="7">
        <v>36308</v>
      </c>
      <c r="B997" s="8">
        <v>24.46</v>
      </c>
    </row>
    <row r="998" spans="1:2" x14ac:dyDescent="0.25">
      <c r="A998" s="7">
        <v>36309</v>
      </c>
      <c r="B998" s="8">
        <v>24.44</v>
      </c>
    </row>
    <row r="999" spans="1:2" x14ac:dyDescent="0.25">
      <c r="A999" s="7">
        <v>36312</v>
      </c>
      <c r="B999" s="8">
        <v>24.44</v>
      </c>
    </row>
    <row r="1000" spans="1:2" x14ac:dyDescent="0.25">
      <c r="A1000" s="7">
        <v>36313</v>
      </c>
      <c r="B1000" s="8">
        <v>24.43</v>
      </c>
    </row>
    <row r="1001" spans="1:2" x14ac:dyDescent="0.25">
      <c r="A1001" s="7">
        <v>36314</v>
      </c>
      <c r="B1001" s="8">
        <v>24.4</v>
      </c>
    </row>
    <row r="1002" spans="1:2" x14ac:dyDescent="0.25">
      <c r="A1002" s="7">
        <v>36315</v>
      </c>
      <c r="B1002" s="8">
        <v>24.38</v>
      </c>
    </row>
    <row r="1003" spans="1:2" x14ac:dyDescent="0.25">
      <c r="A1003" s="7">
        <v>36316</v>
      </c>
      <c r="B1003" s="8">
        <v>24.36</v>
      </c>
    </row>
    <row r="1004" spans="1:2" x14ac:dyDescent="0.25">
      <c r="A1004" s="7">
        <v>36319</v>
      </c>
      <c r="B1004" s="8">
        <v>24.34</v>
      </c>
    </row>
    <row r="1005" spans="1:2" x14ac:dyDescent="0.25">
      <c r="A1005" s="7">
        <v>36320</v>
      </c>
      <c r="B1005" s="8">
        <v>24.33</v>
      </c>
    </row>
    <row r="1006" spans="1:2" x14ac:dyDescent="0.25">
      <c r="A1006" s="7">
        <v>36321</v>
      </c>
      <c r="B1006" s="8">
        <v>24.31</v>
      </c>
    </row>
    <row r="1007" spans="1:2" x14ac:dyDescent="0.25">
      <c r="A1007" s="7">
        <v>36322</v>
      </c>
      <c r="B1007" s="8">
        <v>24.29</v>
      </c>
    </row>
    <row r="1008" spans="1:2" x14ac:dyDescent="0.25">
      <c r="A1008" s="7">
        <v>36323</v>
      </c>
      <c r="B1008" s="8">
        <v>24.27</v>
      </c>
    </row>
    <row r="1009" spans="1:2" x14ac:dyDescent="0.25">
      <c r="A1009" s="7">
        <v>36327</v>
      </c>
      <c r="B1009" s="8">
        <v>24.25</v>
      </c>
    </row>
    <row r="1010" spans="1:2" x14ac:dyDescent="0.25">
      <c r="A1010" s="7">
        <v>36328</v>
      </c>
      <c r="B1010" s="8">
        <v>24.23</v>
      </c>
    </row>
    <row r="1011" spans="1:2" x14ac:dyDescent="0.25">
      <c r="A1011" s="7">
        <v>36329</v>
      </c>
      <c r="B1011" s="8">
        <v>24.23</v>
      </c>
    </row>
    <row r="1012" spans="1:2" x14ac:dyDescent="0.25">
      <c r="A1012" s="7">
        <v>36330</v>
      </c>
      <c r="B1012" s="8">
        <v>24.23</v>
      </c>
    </row>
    <row r="1013" spans="1:2" x14ac:dyDescent="0.25">
      <c r="A1013" s="7">
        <v>36333</v>
      </c>
      <c r="B1013" s="8">
        <v>24.23</v>
      </c>
    </row>
    <row r="1014" spans="1:2" x14ac:dyDescent="0.25">
      <c r="A1014" s="7">
        <v>36334</v>
      </c>
      <c r="B1014" s="8">
        <v>24.23</v>
      </c>
    </row>
    <row r="1015" spans="1:2" x14ac:dyDescent="0.25">
      <c r="A1015" s="7">
        <v>36335</v>
      </c>
      <c r="B1015" s="8">
        <v>24.23</v>
      </c>
    </row>
    <row r="1016" spans="1:2" x14ac:dyDescent="0.25">
      <c r="A1016" s="7">
        <v>36336</v>
      </c>
      <c r="B1016" s="8">
        <v>24.22</v>
      </c>
    </row>
    <row r="1017" spans="1:2" x14ac:dyDescent="0.25">
      <c r="A1017" s="7">
        <v>36337</v>
      </c>
      <c r="B1017" s="8">
        <v>24.22</v>
      </c>
    </row>
    <row r="1018" spans="1:2" x14ac:dyDescent="0.25">
      <c r="A1018" s="7">
        <v>36340</v>
      </c>
      <c r="B1018" s="8">
        <v>24.22</v>
      </c>
    </row>
    <row r="1019" spans="1:2" x14ac:dyDescent="0.25">
      <c r="A1019" s="7">
        <v>36341</v>
      </c>
      <c r="B1019" s="8">
        <v>24.22</v>
      </c>
    </row>
    <row r="1020" spans="1:2" x14ac:dyDescent="0.25">
      <c r="A1020" s="7">
        <v>36342</v>
      </c>
      <c r="B1020" s="8">
        <v>24.21</v>
      </c>
    </row>
    <row r="1021" spans="1:2" x14ac:dyDescent="0.25">
      <c r="A1021" s="7">
        <v>36343</v>
      </c>
      <c r="B1021" s="8">
        <v>24.21</v>
      </c>
    </row>
    <row r="1022" spans="1:2" x14ac:dyDescent="0.25">
      <c r="A1022" s="7">
        <v>36344</v>
      </c>
      <c r="B1022" s="8">
        <v>24.29</v>
      </c>
    </row>
    <row r="1023" spans="1:2" x14ac:dyDescent="0.25">
      <c r="A1023" s="7">
        <v>36347</v>
      </c>
      <c r="B1023" s="8">
        <v>24.29</v>
      </c>
    </row>
    <row r="1024" spans="1:2" x14ac:dyDescent="0.25">
      <c r="A1024" s="7">
        <v>36348</v>
      </c>
      <c r="B1024" s="8">
        <v>24.48</v>
      </c>
    </row>
    <row r="1025" spans="1:2" x14ac:dyDescent="0.25">
      <c r="A1025" s="7">
        <v>36349</v>
      </c>
      <c r="B1025" s="8">
        <v>24.46</v>
      </c>
    </row>
    <row r="1026" spans="1:2" x14ac:dyDescent="0.25">
      <c r="A1026" s="7">
        <v>36350</v>
      </c>
      <c r="B1026" s="8">
        <v>24.44</v>
      </c>
    </row>
    <row r="1027" spans="1:2" x14ac:dyDescent="0.25">
      <c r="A1027" s="7">
        <v>36351</v>
      </c>
      <c r="B1027" s="8">
        <v>24.42</v>
      </c>
    </row>
    <row r="1028" spans="1:2" x14ac:dyDescent="0.25">
      <c r="A1028" s="7">
        <v>36354</v>
      </c>
      <c r="B1028" s="8">
        <v>24.4</v>
      </c>
    </row>
    <row r="1029" spans="1:2" x14ac:dyDescent="0.25">
      <c r="A1029" s="7">
        <v>36355</v>
      </c>
      <c r="B1029" s="8">
        <v>24.38</v>
      </c>
    </row>
    <row r="1030" spans="1:2" x14ac:dyDescent="0.25">
      <c r="A1030" s="7">
        <v>36356</v>
      </c>
      <c r="B1030" s="8">
        <v>24.36</v>
      </c>
    </row>
    <row r="1031" spans="1:2" x14ac:dyDescent="0.25">
      <c r="A1031" s="7">
        <v>36357</v>
      </c>
      <c r="B1031" s="8">
        <v>24.34</v>
      </c>
    </row>
    <row r="1032" spans="1:2" x14ac:dyDescent="0.25">
      <c r="A1032" s="7">
        <v>36358</v>
      </c>
      <c r="B1032" s="8">
        <v>24.32</v>
      </c>
    </row>
    <row r="1033" spans="1:2" x14ac:dyDescent="0.25">
      <c r="A1033" s="7">
        <v>36361</v>
      </c>
      <c r="B1033" s="8">
        <v>24.3</v>
      </c>
    </row>
    <row r="1034" spans="1:2" x14ac:dyDescent="0.25">
      <c r="A1034" s="7">
        <v>36362</v>
      </c>
      <c r="B1034" s="8">
        <v>24.28</v>
      </c>
    </row>
    <row r="1035" spans="1:2" x14ac:dyDescent="0.25">
      <c r="A1035" s="7">
        <v>36363</v>
      </c>
      <c r="B1035" s="8">
        <v>24.26</v>
      </c>
    </row>
    <row r="1036" spans="1:2" x14ac:dyDescent="0.25">
      <c r="A1036" s="7">
        <v>36364</v>
      </c>
      <c r="B1036" s="8">
        <v>24.24</v>
      </c>
    </row>
    <row r="1037" spans="1:2" x14ac:dyDescent="0.25">
      <c r="A1037" s="7">
        <v>36365</v>
      </c>
      <c r="B1037" s="8">
        <v>24.23</v>
      </c>
    </row>
    <row r="1038" spans="1:2" x14ac:dyDescent="0.25">
      <c r="A1038" s="7">
        <v>36368</v>
      </c>
      <c r="B1038" s="8">
        <v>24.22</v>
      </c>
    </row>
    <row r="1039" spans="1:2" x14ac:dyDescent="0.25">
      <c r="A1039" s="7">
        <v>36369</v>
      </c>
      <c r="B1039" s="8">
        <v>24.22</v>
      </c>
    </row>
    <row r="1040" spans="1:2" x14ac:dyDescent="0.25">
      <c r="A1040" s="7">
        <v>36370</v>
      </c>
      <c r="B1040" s="8">
        <v>24.22</v>
      </c>
    </row>
    <row r="1041" spans="1:2" x14ac:dyDescent="0.25">
      <c r="A1041" s="7">
        <v>36371</v>
      </c>
      <c r="B1041" s="8">
        <v>24.21</v>
      </c>
    </row>
    <row r="1042" spans="1:2" x14ac:dyDescent="0.25">
      <c r="A1042" s="7">
        <v>36372</v>
      </c>
      <c r="B1042" s="8">
        <v>24.19</v>
      </c>
    </row>
    <row r="1043" spans="1:2" x14ac:dyDescent="0.25">
      <c r="A1043" s="7">
        <v>36375</v>
      </c>
      <c r="B1043" s="8">
        <v>24.19</v>
      </c>
    </row>
    <row r="1044" spans="1:2" x14ac:dyDescent="0.25">
      <c r="A1044" s="7">
        <v>36376</v>
      </c>
      <c r="B1044" s="8">
        <v>24.22</v>
      </c>
    </row>
    <row r="1045" spans="1:2" x14ac:dyDescent="0.25">
      <c r="A1045" s="7">
        <v>36377</v>
      </c>
      <c r="B1045" s="8">
        <v>24.3</v>
      </c>
    </row>
    <row r="1046" spans="1:2" x14ac:dyDescent="0.25">
      <c r="A1046" s="7">
        <v>36378</v>
      </c>
      <c r="B1046" s="8">
        <v>24.4</v>
      </c>
    </row>
    <row r="1047" spans="1:2" x14ac:dyDescent="0.25">
      <c r="A1047" s="7">
        <v>36379</v>
      </c>
      <c r="B1047" s="8">
        <v>24.55</v>
      </c>
    </row>
    <row r="1048" spans="1:2" x14ac:dyDescent="0.25">
      <c r="A1048" s="7">
        <v>36382</v>
      </c>
      <c r="B1048" s="8">
        <v>25.29</v>
      </c>
    </row>
    <row r="1049" spans="1:2" x14ac:dyDescent="0.25">
      <c r="A1049" s="7">
        <v>36383</v>
      </c>
      <c r="B1049" s="8">
        <v>25.01</v>
      </c>
    </row>
    <row r="1050" spans="1:2" x14ac:dyDescent="0.25">
      <c r="A1050" s="7">
        <v>36384</v>
      </c>
      <c r="B1050" s="8">
        <v>24.96</v>
      </c>
    </row>
    <row r="1051" spans="1:2" x14ac:dyDescent="0.25">
      <c r="A1051" s="7">
        <v>36385</v>
      </c>
      <c r="B1051" s="8">
        <v>24.9</v>
      </c>
    </row>
    <row r="1052" spans="1:2" x14ac:dyDescent="0.25">
      <c r="A1052" s="7">
        <v>36386</v>
      </c>
      <c r="B1052" s="8">
        <v>24.88</v>
      </c>
    </row>
    <row r="1053" spans="1:2" x14ac:dyDescent="0.25">
      <c r="A1053" s="7">
        <v>36389</v>
      </c>
      <c r="B1053" s="8">
        <v>24.86</v>
      </c>
    </row>
    <row r="1054" spans="1:2" x14ac:dyDescent="0.25">
      <c r="A1054" s="7">
        <v>36390</v>
      </c>
      <c r="B1054" s="8">
        <v>24.76</v>
      </c>
    </row>
    <row r="1055" spans="1:2" x14ac:dyDescent="0.25">
      <c r="A1055" s="7">
        <v>36391</v>
      </c>
      <c r="B1055" s="8">
        <v>24.62</v>
      </c>
    </row>
    <row r="1056" spans="1:2" x14ac:dyDescent="0.25">
      <c r="A1056" s="7">
        <v>36392</v>
      </c>
      <c r="B1056" s="8">
        <v>24.6</v>
      </c>
    </row>
    <row r="1057" spans="1:2" x14ac:dyDescent="0.25">
      <c r="A1057" s="7">
        <v>36393</v>
      </c>
      <c r="B1057" s="8">
        <v>24.82</v>
      </c>
    </row>
    <row r="1058" spans="1:2" x14ac:dyDescent="0.25">
      <c r="A1058" s="7">
        <v>36396</v>
      </c>
      <c r="B1058" s="8">
        <v>24.8</v>
      </c>
    </row>
    <row r="1059" spans="1:2" x14ac:dyDescent="0.25">
      <c r="A1059" s="7">
        <v>36397</v>
      </c>
      <c r="B1059" s="8">
        <v>24.76</v>
      </c>
    </row>
    <row r="1060" spans="1:2" x14ac:dyDescent="0.25">
      <c r="A1060" s="7">
        <v>36398</v>
      </c>
      <c r="B1060" s="8">
        <v>24.75</v>
      </c>
    </row>
    <row r="1061" spans="1:2" x14ac:dyDescent="0.25">
      <c r="A1061" s="7">
        <v>36399</v>
      </c>
      <c r="B1061" s="8">
        <v>24.75</v>
      </c>
    </row>
    <row r="1062" spans="1:2" x14ac:dyDescent="0.25">
      <c r="A1062" s="7">
        <v>36400</v>
      </c>
      <c r="B1062" s="8">
        <v>24.75</v>
      </c>
    </row>
    <row r="1063" spans="1:2" x14ac:dyDescent="0.25">
      <c r="A1063" s="7">
        <v>36403</v>
      </c>
      <c r="B1063" s="8">
        <v>24.75</v>
      </c>
    </row>
    <row r="1064" spans="1:2" x14ac:dyDescent="0.25">
      <c r="A1064" s="7">
        <v>36404</v>
      </c>
      <c r="B1064" s="8">
        <v>24.81</v>
      </c>
    </row>
    <row r="1065" spans="1:2" x14ac:dyDescent="0.25">
      <c r="A1065" s="7">
        <v>36405</v>
      </c>
      <c r="B1065" s="8">
        <v>25.22</v>
      </c>
    </row>
    <row r="1066" spans="1:2" x14ac:dyDescent="0.25">
      <c r="A1066" s="7">
        <v>36406</v>
      </c>
      <c r="B1066" s="8">
        <v>25.87</v>
      </c>
    </row>
    <row r="1067" spans="1:2" x14ac:dyDescent="0.25">
      <c r="A1067" s="7">
        <v>36407</v>
      </c>
      <c r="B1067" s="8">
        <v>25.82</v>
      </c>
    </row>
    <row r="1068" spans="1:2" x14ac:dyDescent="0.25">
      <c r="A1068" s="7">
        <v>36410</v>
      </c>
      <c r="B1068" s="8">
        <v>25.82</v>
      </c>
    </row>
    <row r="1069" spans="1:2" x14ac:dyDescent="0.25">
      <c r="A1069" s="7">
        <v>36411</v>
      </c>
      <c r="B1069" s="8">
        <v>25.79</v>
      </c>
    </row>
    <row r="1070" spans="1:2" x14ac:dyDescent="0.25">
      <c r="A1070" s="7">
        <v>36412</v>
      </c>
      <c r="B1070" s="8">
        <v>25.73</v>
      </c>
    </row>
    <row r="1071" spans="1:2" x14ac:dyDescent="0.25">
      <c r="A1071" s="7">
        <v>36413</v>
      </c>
      <c r="B1071" s="8">
        <v>25.71</v>
      </c>
    </row>
    <row r="1072" spans="1:2" x14ac:dyDescent="0.25">
      <c r="A1072" s="7">
        <v>36414</v>
      </c>
      <c r="B1072" s="8">
        <v>25.7</v>
      </c>
    </row>
    <row r="1073" spans="1:2" x14ac:dyDescent="0.25">
      <c r="A1073" s="7">
        <v>36417</v>
      </c>
      <c r="B1073" s="8">
        <v>25.54</v>
      </c>
    </row>
    <row r="1074" spans="1:2" x14ac:dyDescent="0.25">
      <c r="A1074" s="7">
        <v>36418</v>
      </c>
      <c r="B1074" s="8">
        <v>25.53</v>
      </c>
    </row>
    <row r="1075" spans="1:2" x14ac:dyDescent="0.25">
      <c r="A1075" s="7">
        <v>36419</v>
      </c>
      <c r="B1075" s="8">
        <v>25.48</v>
      </c>
    </row>
    <row r="1076" spans="1:2" x14ac:dyDescent="0.25">
      <c r="A1076" s="7">
        <v>36420</v>
      </c>
      <c r="B1076" s="8">
        <v>25.4</v>
      </c>
    </row>
    <row r="1077" spans="1:2" x14ac:dyDescent="0.25">
      <c r="A1077" s="7">
        <v>36421</v>
      </c>
      <c r="B1077" s="8">
        <v>25.41</v>
      </c>
    </row>
    <row r="1078" spans="1:2" x14ac:dyDescent="0.25">
      <c r="A1078" s="7">
        <v>36424</v>
      </c>
      <c r="B1078" s="8">
        <v>25.4</v>
      </c>
    </row>
    <row r="1079" spans="1:2" x14ac:dyDescent="0.25">
      <c r="A1079" s="7">
        <v>36425</v>
      </c>
      <c r="B1079" s="8">
        <v>25.34</v>
      </c>
    </row>
    <row r="1080" spans="1:2" x14ac:dyDescent="0.25">
      <c r="A1080" s="7">
        <v>36426</v>
      </c>
      <c r="B1080" s="8">
        <v>25.31</v>
      </c>
    </row>
    <row r="1081" spans="1:2" x14ac:dyDescent="0.25">
      <c r="A1081" s="7">
        <v>36427</v>
      </c>
      <c r="B1081" s="8">
        <v>25.29</v>
      </c>
    </row>
    <row r="1082" spans="1:2" x14ac:dyDescent="0.25">
      <c r="A1082" s="7">
        <v>36428</v>
      </c>
      <c r="B1082" s="8">
        <v>25.28</v>
      </c>
    </row>
    <row r="1083" spans="1:2" x14ac:dyDescent="0.25">
      <c r="A1083" s="7">
        <v>36431</v>
      </c>
      <c r="B1083" s="8">
        <v>25.27</v>
      </c>
    </row>
    <row r="1084" spans="1:2" x14ac:dyDescent="0.25">
      <c r="A1084" s="7">
        <v>36432</v>
      </c>
      <c r="B1084" s="8">
        <v>25.22</v>
      </c>
    </row>
    <row r="1085" spans="1:2" x14ac:dyDescent="0.25">
      <c r="A1085" s="7">
        <v>36433</v>
      </c>
      <c r="B1085" s="8">
        <v>25.08</v>
      </c>
    </row>
    <row r="1086" spans="1:2" x14ac:dyDescent="0.25">
      <c r="A1086" s="7">
        <v>36434</v>
      </c>
      <c r="B1086" s="8">
        <v>25.05</v>
      </c>
    </row>
    <row r="1087" spans="1:2" x14ac:dyDescent="0.25">
      <c r="A1087" s="7">
        <v>36435</v>
      </c>
      <c r="B1087" s="8">
        <v>25.2</v>
      </c>
    </row>
    <row r="1088" spans="1:2" x14ac:dyDescent="0.25">
      <c r="A1088" s="7">
        <v>36438</v>
      </c>
      <c r="B1088" s="8">
        <v>25.49</v>
      </c>
    </row>
    <row r="1089" spans="1:2" x14ac:dyDescent="0.25">
      <c r="A1089" s="7">
        <v>36439</v>
      </c>
      <c r="B1089" s="8">
        <v>25.9</v>
      </c>
    </row>
    <row r="1090" spans="1:2" x14ac:dyDescent="0.25">
      <c r="A1090" s="7">
        <v>36440</v>
      </c>
      <c r="B1090" s="8">
        <v>25.78</v>
      </c>
    </row>
    <row r="1091" spans="1:2" x14ac:dyDescent="0.25">
      <c r="A1091" s="7">
        <v>36441</v>
      </c>
      <c r="B1091" s="8">
        <v>25.72</v>
      </c>
    </row>
    <row r="1092" spans="1:2" x14ac:dyDescent="0.25">
      <c r="A1092" s="7">
        <v>36442</v>
      </c>
      <c r="B1092" s="8">
        <v>25.76</v>
      </c>
    </row>
    <row r="1093" spans="1:2" x14ac:dyDescent="0.25">
      <c r="A1093" s="7">
        <v>36445</v>
      </c>
      <c r="B1093" s="8">
        <v>25.76</v>
      </c>
    </row>
    <row r="1094" spans="1:2" x14ac:dyDescent="0.25">
      <c r="A1094" s="7">
        <v>36446</v>
      </c>
      <c r="B1094" s="8">
        <v>25.74</v>
      </c>
    </row>
    <row r="1095" spans="1:2" x14ac:dyDescent="0.25">
      <c r="A1095" s="7">
        <v>36447</v>
      </c>
      <c r="B1095" s="8">
        <v>25.7</v>
      </c>
    </row>
    <row r="1096" spans="1:2" x14ac:dyDescent="0.25">
      <c r="A1096" s="7">
        <v>36448</v>
      </c>
      <c r="B1096" s="8">
        <v>25.67</v>
      </c>
    </row>
    <row r="1097" spans="1:2" x14ac:dyDescent="0.25">
      <c r="A1097" s="7">
        <v>36449</v>
      </c>
      <c r="B1097" s="8">
        <v>25.8</v>
      </c>
    </row>
    <row r="1098" spans="1:2" x14ac:dyDescent="0.25">
      <c r="A1098" s="7">
        <v>36452</v>
      </c>
      <c r="B1098" s="8">
        <v>25.88</v>
      </c>
    </row>
    <row r="1099" spans="1:2" x14ac:dyDescent="0.25">
      <c r="A1099" s="7">
        <v>36453</v>
      </c>
      <c r="B1099" s="8">
        <v>25.83</v>
      </c>
    </row>
    <row r="1100" spans="1:2" x14ac:dyDescent="0.25">
      <c r="A1100" s="7">
        <v>36454</v>
      </c>
      <c r="B1100" s="8">
        <v>25.83</v>
      </c>
    </row>
    <row r="1101" spans="1:2" x14ac:dyDescent="0.25">
      <c r="A1101" s="7">
        <v>36455</v>
      </c>
      <c r="B1101" s="8">
        <v>25.79</v>
      </c>
    </row>
    <row r="1102" spans="1:2" x14ac:dyDescent="0.25">
      <c r="A1102" s="7">
        <v>36456</v>
      </c>
      <c r="B1102" s="8">
        <v>25.76</v>
      </c>
    </row>
    <row r="1103" spans="1:2" x14ac:dyDescent="0.25">
      <c r="A1103" s="7">
        <v>36459</v>
      </c>
      <c r="B1103" s="8">
        <v>25.71</v>
      </c>
    </row>
    <row r="1104" spans="1:2" x14ac:dyDescent="0.25">
      <c r="A1104" s="7">
        <v>36460</v>
      </c>
      <c r="B1104" s="8">
        <v>25.68</v>
      </c>
    </row>
    <row r="1105" spans="1:2" x14ac:dyDescent="0.25">
      <c r="A1105" s="7">
        <v>36461</v>
      </c>
      <c r="B1105" s="8">
        <v>25.8</v>
      </c>
    </row>
    <row r="1106" spans="1:2" x14ac:dyDescent="0.25">
      <c r="A1106" s="7">
        <v>36462</v>
      </c>
      <c r="B1106" s="8">
        <v>26.09</v>
      </c>
    </row>
    <row r="1107" spans="1:2" x14ac:dyDescent="0.25">
      <c r="A1107" s="7">
        <v>36463</v>
      </c>
      <c r="B1107" s="8">
        <v>26.05</v>
      </c>
    </row>
    <row r="1108" spans="1:2" x14ac:dyDescent="0.25">
      <c r="A1108" s="7">
        <v>36466</v>
      </c>
      <c r="B1108" s="8">
        <v>26.07</v>
      </c>
    </row>
    <row r="1109" spans="1:2" x14ac:dyDescent="0.25">
      <c r="A1109" s="7">
        <v>36467</v>
      </c>
      <c r="B1109" s="8">
        <v>26.37</v>
      </c>
    </row>
    <row r="1110" spans="1:2" x14ac:dyDescent="0.25">
      <c r="A1110" s="7">
        <v>36468</v>
      </c>
      <c r="B1110" s="8">
        <v>26.26</v>
      </c>
    </row>
    <row r="1111" spans="1:2" x14ac:dyDescent="0.25">
      <c r="A1111" s="7">
        <v>36469</v>
      </c>
      <c r="B1111" s="8">
        <v>26.24</v>
      </c>
    </row>
    <row r="1112" spans="1:2" x14ac:dyDescent="0.25">
      <c r="A1112" s="7">
        <v>36470</v>
      </c>
      <c r="B1112" s="8">
        <v>26.23</v>
      </c>
    </row>
    <row r="1113" spans="1:2" x14ac:dyDescent="0.25">
      <c r="A1113" s="7">
        <v>36474</v>
      </c>
      <c r="B1113" s="8">
        <v>26.19</v>
      </c>
    </row>
    <row r="1114" spans="1:2" x14ac:dyDescent="0.25">
      <c r="A1114" s="7">
        <v>36475</v>
      </c>
      <c r="B1114" s="8">
        <v>26.11</v>
      </c>
    </row>
    <row r="1115" spans="1:2" x14ac:dyDescent="0.25">
      <c r="A1115" s="7">
        <v>36476</v>
      </c>
      <c r="B1115" s="8">
        <v>26.11</v>
      </c>
    </row>
    <row r="1116" spans="1:2" x14ac:dyDescent="0.25">
      <c r="A1116" s="7">
        <v>36477</v>
      </c>
      <c r="B1116" s="8">
        <v>26.31</v>
      </c>
    </row>
    <row r="1117" spans="1:2" x14ac:dyDescent="0.25">
      <c r="A1117" s="7">
        <v>36480</v>
      </c>
      <c r="B1117" s="8">
        <v>26.24</v>
      </c>
    </row>
    <row r="1118" spans="1:2" x14ac:dyDescent="0.25">
      <c r="A1118" s="7">
        <v>36481</v>
      </c>
      <c r="B1118" s="8">
        <v>26.24</v>
      </c>
    </row>
    <row r="1119" spans="1:2" x14ac:dyDescent="0.25">
      <c r="A1119" s="7">
        <v>36482</v>
      </c>
      <c r="B1119" s="8">
        <v>26.32</v>
      </c>
    </row>
    <row r="1120" spans="1:2" x14ac:dyDescent="0.25">
      <c r="A1120" s="7">
        <v>36483</v>
      </c>
      <c r="B1120" s="8">
        <v>26.41</v>
      </c>
    </row>
    <row r="1121" spans="1:2" x14ac:dyDescent="0.25">
      <c r="A1121" s="7">
        <v>36484</v>
      </c>
      <c r="B1121" s="8">
        <v>26.39</v>
      </c>
    </row>
    <row r="1122" spans="1:2" x14ac:dyDescent="0.25">
      <c r="A1122" s="7">
        <v>36487</v>
      </c>
      <c r="B1122" s="8">
        <v>26.49</v>
      </c>
    </row>
    <row r="1123" spans="1:2" x14ac:dyDescent="0.25">
      <c r="A1123" s="7">
        <v>36488</v>
      </c>
      <c r="B1123" s="8">
        <v>26.47</v>
      </c>
    </row>
    <row r="1124" spans="1:2" x14ac:dyDescent="0.25">
      <c r="A1124" s="7">
        <v>36489</v>
      </c>
      <c r="B1124" s="8">
        <v>26.43</v>
      </c>
    </row>
    <row r="1125" spans="1:2" x14ac:dyDescent="0.25">
      <c r="A1125" s="7">
        <v>36490</v>
      </c>
      <c r="B1125" s="8">
        <v>26.43</v>
      </c>
    </row>
    <row r="1126" spans="1:2" x14ac:dyDescent="0.25">
      <c r="A1126" s="7">
        <v>36491</v>
      </c>
      <c r="B1126" s="8">
        <v>26.43</v>
      </c>
    </row>
    <row r="1127" spans="1:2" x14ac:dyDescent="0.25">
      <c r="A1127" s="7">
        <v>36494</v>
      </c>
      <c r="B1127" s="8">
        <v>26.42</v>
      </c>
    </row>
    <row r="1128" spans="1:2" x14ac:dyDescent="0.25">
      <c r="A1128" s="7">
        <v>36495</v>
      </c>
      <c r="B1128" s="8">
        <v>26.53</v>
      </c>
    </row>
    <row r="1129" spans="1:2" x14ac:dyDescent="0.25">
      <c r="A1129" s="7">
        <v>36496</v>
      </c>
      <c r="B1129" s="8">
        <v>26.75</v>
      </c>
    </row>
    <row r="1130" spans="1:2" x14ac:dyDescent="0.25">
      <c r="A1130" s="7">
        <v>36497</v>
      </c>
      <c r="B1130" s="8">
        <v>26.68</v>
      </c>
    </row>
    <row r="1131" spans="1:2" x14ac:dyDescent="0.25">
      <c r="A1131" s="7">
        <v>36498</v>
      </c>
      <c r="B1131" s="8">
        <v>26.74</v>
      </c>
    </row>
    <row r="1132" spans="1:2" x14ac:dyDescent="0.25">
      <c r="A1132" s="7">
        <v>36501</v>
      </c>
      <c r="B1132" s="8">
        <v>26.84</v>
      </c>
    </row>
    <row r="1133" spans="1:2" x14ac:dyDescent="0.25">
      <c r="A1133" s="7">
        <v>36502</v>
      </c>
      <c r="B1133" s="8">
        <v>26.82</v>
      </c>
    </row>
    <row r="1134" spans="1:2" x14ac:dyDescent="0.25">
      <c r="A1134" s="7">
        <v>36503</v>
      </c>
      <c r="B1134" s="8">
        <v>26.87</v>
      </c>
    </row>
    <row r="1135" spans="1:2" x14ac:dyDescent="0.25">
      <c r="A1135" s="7">
        <v>36504</v>
      </c>
      <c r="B1135" s="8">
        <v>26.87</v>
      </c>
    </row>
    <row r="1136" spans="1:2" x14ac:dyDescent="0.25">
      <c r="A1136" s="7">
        <v>36505</v>
      </c>
      <c r="B1136" s="8">
        <v>26.83</v>
      </c>
    </row>
    <row r="1137" spans="1:2" x14ac:dyDescent="0.25">
      <c r="A1137" s="7">
        <v>36509</v>
      </c>
      <c r="B1137" s="8">
        <v>26.82</v>
      </c>
    </row>
    <row r="1138" spans="1:2" x14ac:dyDescent="0.25">
      <c r="A1138" s="7">
        <v>36510</v>
      </c>
      <c r="B1138" s="8">
        <v>26.8</v>
      </c>
    </row>
    <row r="1139" spans="1:2" x14ac:dyDescent="0.25">
      <c r="A1139" s="7">
        <v>36511</v>
      </c>
      <c r="B1139" s="8">
        <v>26.77</v>
      </c>
    </row>
    <row r="1140" spans="1:2" x14ac:dyDescent="0.25">
      <c r="A1140" s="7">
        <v>36512</v>
      </c>
      <c r="B1140" s="8">
        <v>26.77</v>
      </c>
    </row>
    <row r="1141" spans="1:2" x14ac:dyDescent="0.25">
      <c r="A1141" s="7">
        <v>36515</v>
      </c>
      <c r="B1141" s="8">
        <v>26.72</v>
      </c>
    </row>
    <row r="1142" spans="1:2" x14ac:dyDescent="0.25">
      <c r="A1142" s="7">
        <v>36516</v>
      </c>
      <c r="B1142" s="8">
        <v>26.71</v>
      </c>
    </row>
    <row r="1143" spans="1:2" x14ac:dyDescent="0.25">
      <c r="A1143" s="7">
        <v>36517</v>
      </c>
      <c r="B1143" s="8">
        <v>26.74</v>
      </c>
    </row>
    <row r="1144" spans="1:2" x14ac:dyDescent="0.25">
      <c r="A1144" s="7">
        <v>36518</v>
      </c>
      <c r="B1144" s="8">
        <v>26.72</v>
      </c>
    </row>
    <row r="1145" spans="1:2" x14ac:dyDescent="0.25">
      <c r="A1145" s="7">
        <v>36519</v>
      </c>
      <c r="B1145" s="8">
        <v>26.76</v>
      </c>
    </row>
    <row r="1146" spans="1:2" x14ac:dyDescent="0.25">
      <c r="A1146" s="7">
        <v>36522</v>
      </c>
      <c r="B1146" s="8">
        <v>26.95</v>
      </c>
    </row>
    <row r="1147" spans="1:2" x14ac:dyDescent="0.25">
      <c r="A1147" s="7">
        <v>36523</v>
      </c>
      <c r="B1147" s="8">
        <v>27</v>
      </c>
    </row>
    <row r="1148" spans="1:2" x14ac:dyDescent="0.25">
      <c r="A1148" s="7">
        <v>36524</v>
      </c>
      <c r="B1148" s="8">
        <v>27</v>
      </c>
    </row>
    <row r="1149" spans="1:2" x14ac:dyDescent="0.25">
      <c r="A1149" s="7">
        <v>36526</v>
      </c>
      <c r="B1149" s="8">
        <v>27</v>
      </c>
    </row>
    <row r="1150" spans="1:2" x14ac:dyDescent="0.25">
      <c r="A1150" s="7">
        <v>36531</v>
      </c>
      <c r="B1150" s="8">
        <v>26.9</v>
      </c>
    </row>
    <row r="1151" spans="1:2" x14ac:dyDescent="0.25">
      <c r="A1151" s="7">
        <v>36532</v>
      </c>
      <c r="B1151" s="8">
        <v>27.23</v>
      </c>
    </row>
    <row r="1152" spans="1:2" x14ac:dyDescent="0.25">
      <c r="A1152" s="7">
        <v>36536</v>
      </c>
      <c r="B1152" s="8">
        <v>27.73</v>
      </c>
    </row>
    <row r="1153" spans="1:2" x14ac:dyDescent="0.25">
      <c r="A1153" s="7">
        <v>36537</v>
      </c>
      <c r="B1153" s="8">
        <v>28.44</v>
      </c>
    </row>
    <row r="1154" spans="1:2" x14ac:dyDescent="0.25">
      <c r="A1154" s="7">
        <v>36538</v>
      </c>
      <c r="B1154" s="8">
        <v>28.85</v>
      </c>
    </row>
    <row r="1155" spans="1:2" x14ac:dyDescent="0.25">
      <c r="A1155" s="7">
        <v>36539</v>
      </c>
      <c r="B1155" s="8">
        <v>28.65</v>
      </c>
    </row>
    <row r="1156" spans="1:2" x14ac:dyDescent="0.25">
      <c r="A1156" s="7">
        <v>36540</v>
      </c>
      <c r="B1156" s="8">
        <v>28.57</v>
      </c>
    </row>
    <row r="1157" spans="1:2" x14ac:dyDescent="0.25">
      <c r="A1157" s="7">
        <v>36543</v>
      </c>
      <c r="B1157" s="8">
        <v>28.57</v>
      </c>
    </row>
    <row r="1158" spans="1:2" x14ac:dyDescent="0.25">
      <c r="A1158" s="7">
        <v>36544</v>
      </c>
      <c r="B1158" s="8">
        <v>28.57</v>
      </c>
    </row>
    <row r="1159" spans="1:2" x14ac:dyDescent="0.25">
      <c r="A1159" s="7">
        <v>36545</v>
      </c>
      <c r="B1159" s="8">
        <v>28.52</v>
      </c>
    </row>
    <row r="1160" spans="1:2" x14ac:dyDescent="0.25">
      <c r="A1160" s="7">
        <v>36546</v>
      </c>
      <c r="B1160" s="8">
        <v>28.51</v>
      </c>
    </row>
    <row r="1161" spans="1:2" x14ac:dyDescent="0.25">
      <c r="A1161" s="7">
        <v>36547</v>
      </c>
      <c r="B1161" s="8">
        <v>28.44</v>
      </c>
    </row>
    <row r="1162" spans="1:2" x14ac:dyDescent="0.25">
      <c r="A1162" s="7">
        <v>36550</v>
      </c>
      <c r="B1162" s="8">
        <v>28.44</v>
      </c>
    </row>
    <row r="1163" spans="1:2" x14ac:dyDescent="0.25">
      <c r="A1163" s="7">
        <v>36551</v>
      </c>
      <c r="B1163" s="8">
        <v>28.49</v>
      </c>
    </row>
    <row r="1164" spans="1:2" x14ac:dyDescent="0.25">
      <c r="A1164" s="7">
        <v>36552</v>
      </c>
      <c r="B1164" s="8">
        <v>28.55</v>
      </c>
    </row>
    <row r="1165" spans="1:2" x14ac:dyDescent="0.25">
      <c r="A1165" s="7">
        <v>36553</v>
      </c>
      <c r="B1165" s="8">
        <v>28.55</v>
      </c>
    </row>
    <row r="1166" spans="1:2" x14ac:dyDescent="0.25">
      <c r="A1166" s="7">
        <v>36554</v>
      </c>
      <c r="B1166" s="8">
        <v>28.55</v>
      </c>
    </row>
    <row r="1167" spans="1:2" x14ac:dyDescent="0.25">
      <c r="A1167" s="7">
        <v>36557</v>
      </c>
      <c r="B1167" s="8">
        <v>28.55</v>
      </c>
    </row>
    <row r="1168" spans="1:2" x14ac:dyDescent="0.25">
      <c r="A1168" s="7">
        <v>36558</v>
      </c>
      <c r="B1168" s="8">
        <v>28.55</v>
      </c>
    </row>
    <row r="1169" spans="1:2" x14ac:dyDescent="0.25">
      <c r="A1169" s="7">
        <v>36559</v>
      </c>
      <c r="B1169" s="8">
        <v>28.64</v>
      </c>
    </row>
    <row r="1170" spans="1:2" x14ac:dyDescent="0.25">
      <c r="A1170" s="7">
        <v>36560</v>
      </c>
      <c r="B1170" s="8">
        <v>28.77</v>
      </c>
    </row>
    <row r="1171" spans="1:2" x14ac:dyDescent="0.25">
      <c r="A1171" s="7">
        <v>36561</v>
      </c>
      <c r="B1171" s="8">
        <v>28.77</v>
      </c>
    </row>
    <row r="1172" spans="1:2" x14ac:dyDescent="0.25">
      <c r="A1172" s="7">
        <v>36564</v>
      </c>
      <c r="B1172" s="8">
        <v>28.76</v>
      </c>
    </row>
    <row r="1173" spans="1:2" x14ac:dyDescent="0.25">
      <c r="A1173" s="7">
        <v>36565</v>
      </c>
      <c r="B1173" s="8">
        <v>28.72</v>
      </c>
    </row>
    <row r="1174" spans="1:2" x14ac:dyDescent="0.25">
      <c r="A1174" s="7">
        <v>36566</v>
      </c>
      <c r="B1174" s="8">
        <v>28.69</v>
      </c>
    </row>
    <row r="1175" spans="1:2" x14ac:dyDescent="0.25">
      <c r="A1175" s="7">
        <v>36567</v>
      </c>
      <c r="B1175" s="8">
        <v>28.66</v>
      </c>
    </row>
    <row r="1176" spans="1:2" x14ac:dyDescent="0.25">
      <c r="A1176" s="7">
        <v>36568</v>
      </c>
      <c r="B1176" s="8">
        <v>28.77</v>
      </c>
    </row>
    <row r="1177" spans="1:2" x14ac:dyDescent="0.25">
      <c r="A1177" s="7">
        <v>36571</v>
      </c>
      <c r="B1177" s="8">
        <v>28.77</v>
      </c>
    </row>
    <row r="1178" spans="1:2" x14ac:dyDescent="0.25">
      <c r="A1178" s="7">
        <v>36572</v>
      </c>
      <c r="B1178" s="8">
        <v>28.72</v>
      </c>
    </row>
    <row r="1179" spans="1:2" x14ac:dyDescent="0.25">
      <c r="A1179" s="7">
        <v>36573</v>
      </c>
      <c r="B1179" s="8">
        <v>28.71</v>
      </c>
    </row>
    <row r="1180" spans="1:2" x14ac:dyDescent="0.25">
      <c r="A1180" s="7">
        <v>36574</v>
      </c>
      <c r="B1180" s="8">
        <v>28.79</v>
      </c>
    </row>
    <row r="1181" spans="1:2" x14ac:dyDescent="0.25">
      <c r="A1181" s="7">
        <v>36575</v>
      </c>
      <c r="B1181" s="8">
        <v>28.74</v>
      </c>
    </row>
    <row r="1182" spans="1:2" x14ac:dyDescent="0.25">
      <c r="A1182" s="7">
        <v>36578</v>
      </c>
      <c r="B1182" s="8">
        <v>28.74</v>
      </c>
    </row>
    <row r="1183" spans="1:2" x14ac:dyDescent="0.25">
      <c r="A1183" s="7">
        <v>36579</v>
      </c>
      <c r="B1183" s="8">
        <v>28.87</v>
      </c>
    </row>
    <row r="1184" spans="1:2" x14ac:dyDescent="0.25">
      <c r="A1184" s="7">
        <v>36580</v>
      </c>
      <c r="B1184" s="8">
        <v>28.83</v>
      </c>
    </row>
    <row r="1185" spans="1:2" x14ac:dyDescent="0.25">
      <c r="A1185" s="7">
        <v>36581</v>
      </c>
      <c r="B1185" s="8">
        <v>28.8</v>
      </c>
    </row>
    <row r="1186" spans="1:2" x14ac:dyDescent="0.25">
      <c r="A1186" s="7">
        <v>36582</v>
      </c>
      <c r="B1186" s="8">
        <v>28.7</v>
      </c>
    </row>
    <row r="1187" spans="1:2" x14ac:dyDescent="0.25">
      <c r="A1187" s="7">
        <v>36585</v>
      </c>
      <c r="B1187" s="8">
        <v>28.66</v>
      </c>
    </row>
    <row r="1188" spans="1:2" x14ac:dyDescent="0.25">
      <c r="A1188" s="7">
        <v>36586</v>
      </c>
      <c r="B1188" s="8">
        <v>28.65</v>
      </c>
    </row>
    <row r="1189" spans="1:2" x14ac:dyDescent="0.25">
      <c r="A1189" s="7">
        <v>36587</v>
      </c>
      <c r="B1189" s="8">
        <v>28.64</v>
      </c>
    </row>
    <row r="1190" spans="1:2" x14ac:dyDescent="0.25">
      <c r="A1190" s="7">
        <v>36588</v>
      </c>
      <c r="B1190" s="8">
        <v>28.6</v>
      </c>
    </row>
    <row r="1191" spans="1:2" x14ac:dyDescent="0.25">
      <c r="A1191" s="7">
        <v>36589</v>
      </c>
      <c r="B1191" s="8">
        <v>28.59</v>
      </c>
    </row>
    <row r="1192" spans="1:2" x14ac:dyDescent="0.25">
      <c r="A1192" s="7">
        <v>36592</v>
      </c>
      <c r="B1192" s="8">
        <v>28.58</v>
      </c>
    </row>
    <row r="1193" spans="1:2" x14ac:dyDescent="0.25">
      <c r="A1193" s="7">
        <v>36593</v>
      </c>
      <c r="B1193" s="8">
        <v>28.55</v>
      </c>
    </row>
    <row r="1194" spans="1:2" x14ac:dyDescent="0.25">
      <c r="A1194" s="7">
        <v>36595</v>
      </c>
      <c r="B1194" s="8">
        <v>28.53</v>
      </c>
    </row>
    <row r="1195" spans="1:2" x14ac:dyDescent="0.25">
      <c r="A1195" s="7">
        <v>36596</v>
      </c>
      <c r="B1195" s="8">
        <v>28.51</v>
      </c>
    </row>
    <row r="1196" spans="1:2" x14ac:dyDescent="0.25">
      <c r="A1196" s="7">
        <v>36599</v>
      </c>
      <c r="B1196" s="8">
        <v>28.5</v>
      </c>
    </row>
    <row r="1197" spans="1:2" x14ac:dyDescent="0.25">
      <c r="A1197" s="7">
        <v>36600</v>
      </c>
      <c r="B1197" s="8">
        <v>28.49</v>
      </c>
    </row>
    <row r="1198" spans="1:2" x14ac:dyDescent="0.25">
      <c r="A1198" s="7">
        <v>36601</v>
      </c>
      <c r="B1198" s="8">
        <v>28.46</v>
      </c>
    </row>
    <row r="1199" spans="1:2" x14ac:dyDescent="0.25">
      <c r="A1199" s="7">
        <v>36602</v>
      </c>
      <c r="B1199" s="8">
        <v>28.43</v>
      </c>
    </row>
    <row r="1200" spans="1:2" x14ac:dyDescent="0.25">
      <c r="A1200" s="7">
        <v>36603</v>
      </c>
      <c r="B1200" s="8">
        <v>28.41</v>
      </c>
    </row>
    <row r="1201" spans="1:2" x14ac:dyDescent="0.25">
      <c r="A1201" s="7">
        <v>36606</v>
      </c>
      <c r="B1201" s="8">
        <v>28.39</v>
      </c>
    </row>
    <row r="1202" spans="1:2" x14ac:dyDescent="0.25">
      <c r="A1202" s="7">
        <v>36607</v>
      </c>
      <c r="B1202" s="8">
        <v>28.38</v>
      </c>
    </row>
    <row r="1203" spans="1:2" x14ac:dyDescent="0.25">
      <c r="A1203" s="7">
        <v>36608</v>
      </c>
      <c r="B1203" s="8">
        <v>28.36</v>
      </c>
    </row>
    <row r="1204" spans="1:2" x14ac:dyDescent="0.25">
      <c r="A1204" s="7">
        <v>36609</v>
      </c>
      <c r="B1204" s="8">
        <v>28.34</v>
      </c>
    </row>
    <row r="1205" spans="1:2" x14ac:dyDescent="0.25">
      <c r="A1205" s="7">
        <v>36610</v>
      </c>
      <c r="B1205" s="8">
        <v>28.33</v>
      </c>
    </row>
    <row r="1206" spans="1:2" x14ac:dyDescent="0.25">
      <c r="A1206" s="7">
        <v>36613</v>
      </c>
      <c r="B1206" s="8">
        <v>28.31</v>
      </c>
    </row>
    <row r="1207" spans="1:2" x14ac:dyDescent="0.25">
      <c r="A1207" s="7">
        <v>36614</v>
      </c>
      <c r="B1207" s="8">
        <v>28.29</v>
      </c>
    </row>
    <row r="1208" spans="1:2" x14ac:dyDescent="0.25">
      <c r="A1208" s="7">
        <v>36615</v>
      </c>
      <c r="B1208" s="8">
        <v>28.27</v>
      </c>
    </row>
    <row r="1209" spans="1:2" x14ac:dyDescent="0.25">
      <c r="A1209" s="7">
        <v>36616</v>
      </c>
      <c r="B1209" s="8">
        <v>28.46</v>
      </c>
    </row>
    <row r="1210" spans="1:2" x14ac:dyDescent="0.25">
      <c r="A1210" s="7">
        <v>36617</v>
      </c>
      <c r="B1210" s="8">
        <v>28.6</v>
      </c>
    </row>
    <row r="1211" spans="1:2" x14ac:dyDescent="0.25">
      <c r="A1211" s="7">
        <v>36620</v>
      </c>
      <c r="B1211" s="8">
        <v>28.78</v>
      </c>
    </row>
    <row r="1212" spans="1:2" x14ac:dyDescent="0.25">
      <c r="A1212" s="7">
        <v>36621</v>
      </c>
      <c r="B1212" s="8">
        <v>28.76</v>
      </c>
    </row>
    <row r="1213" spans="1:2" x14ac:dyDescent="0.25">
      <c r="A1213" s="7">
        <v>36622</v>
      </c>
      <c r="B1213" s="8">
        <v>28.72</v>
      </c>
    </row>
    <row r="1214" spans="1:2" x14ac:dyDescent="0.25">
      <c r="A1214" s="7">
        <v>36623</v>
      </c>
      <c r="B1214" s="8">
        <v>28.68</v>
      </c>
    </row>
    <row r="1215" spans="1:2" x14ac:dyDescent="0.25">
      <c r="A1215" s="7">
        <v>36624</v>
      </c>
      <c r="B1215" s="8">
        <v>28.66</v>
      </c>
    </row>
    <row r="1216" spans="1:2" x14ac:dyDescent="0.25">
      <c r="A1216" s="7">
        <v>36627</v>
      </c>
      <c r="B1216" s="8">
        <v>28.63</v>
      </c>
    </row>
    <row r="1217" spans="1:2" x14ac:dyDescent="0.25">
      <c r="A1217" s="7">
        <v>36628</v>
      </c>
      <c r="B1217" s="8">
        <v>28.59</v>
      </c>
    </row>
    <row r="1218" spans="1:2" x14ac:dyDescent="0.25">
      <c r="A1218" s="7">
        <v>36629</v>
      </c>
      <c r="B1218" s="8">
        <v>28.56</v>
      </c>
    </row>
    <row r="1219" spans="1:2" x14ac:dyDescent="0.25">
      <c r="A1219" s="7">
        <v>36630</v>
      </c>
      <c r="B1219" s="8">
        <v>28.53</v>
      </c>
    </row>
    <row r="1220" spans="1:2" x14ac:dyDescent="0.25">
      <c r="A1220" s="7">
        <v>36631</v>
      </c>
      <c r="B1220" s="8">
        <v>28.5</v>
      </c>
    </row>
    <row r="1221" spans="1:2" x14ac:dyDescent="0.25">
      <c r="A1221" s="7">
        <v>36634</v>
      </c>
      <c r="B1221" s="8">
        <v>28.6</v>
      </c>
    </row>
    <row r="1222" spans="1:2" x14ac:dyDescent="0.25">
      <c r="A1222" s="7">
        <v>36635</v>
      </c>
      <c r="B1222" s="8">
        <v>28.78</v>
      </c>
    </row>
    <row r="1223" spans="1:2" x14ac:dyDescent="0.25">
      <c r="A1223" s="7">
        <v>36636</v>
      </c>
      <c r="B1223" s="8">
        <v>28.62</v>
      </c>
    </row>
    <row r="1224" spans="1:2" x14ac:dyDescent="0.25">
      <c r="A1224" s="7">
        <v>36637</v>
      </c>
      <c r="B1224" s="8">
        <v>28.59</v>
      </c>
    </row>
    <row r="1225" spans="1:2" x14ac:dyDescent="0.25">
      <c r="A1225" s="7">
        <v>36638</v>
      </c>
      <c r="B1225" s="8">
        <v>28.55</v>
      </c>
    </row>
    <row r="1226" spans="1:2" x14ac:dyDescent="0.25">
      <c r="A1226" s="7">
        <v>36641</v>
      </c>
      <c r="B1226" s="8">
        <v>28.53</v>
      </c>
    </row>
    <row r="1227" spans="1:2" x14ac:dyDescent="0.25">
      <c r="A1227" s="7">
        <v>36642</v>
      </c>
      <c r="B1227" s="8">
        <v>28.53</v>
      </c>
    </row>
    <row r="1228" spans="1:2" x14ac:dyDescent="0.25">
      <c r="A1228" s="7">
        <v>36643</v>
      </c>
      <c r="B1228" s="8">
        <v>28.46</v>
      </c>
    </row>
    <row r="1229" spans="1:2" x14ac:dyDescent="0.25">
      <c r="A1229" s="7">
        <v>36644</v>
      </c>
      <c r="B1229" s="8">
        <v>28.43</v>
      </c>
    </row>
    <row r="1230" spans="1:2" x14ac:dyDescent="0.25">
      <c r="A1230" s="7">
        <v>36645</v>
      </c>
      <c r="B1230" s="8">
        <v>28.4</v>
      </c>
    </row>
    <row r="1231" spans="1:2" x14ac:dyDescent="0.25">
      <c r="A1231" s="7">
        <v>36650</v>
      </c>
      <c r="B1231" s="8">
        <v>28.38</v>
      </c>
    </row>
    <row r="1232" spans="1:2" x14ac:dyDescent="0.25">
      <c r="A1232" s="7">
        <v>36651</v>
      </c>
      <c r="B1232" s="8">
        <v>28.36</v>
      </c>
    </row>
    <row r="1233" spans="1:2" x14ac:dyDescent="0.25">
      <c r="A1233" s="7">
        <v>36652</v>
      </c>
      <c r="B1233" s="8">
        <v>28.36</v>
      </c>
    </row>
    <row r="1234" spans="1:2" x14ac:dyDescent="0.25">
      <c r="A1234" s="7">
        <v>36653</v>
      </c>
      <c r="B1234" s="8">
        <v>28.36</v>
      </c>
    </row>
    <row r="1235" spans="1:2" x14ac:dyDescent="0.25">
      <c r="A1235" s="7">
        <v>36657</v>
      </c>
      <c r="B1235" s="8">
        <v>28.34</v>
      </c>
    </row>
    <row r="1236" spans="1:2" x14ac:dyDescent="0.25">
      <c r="A1236" s="7">
        <v>36658</v>
      </c>
      <c r="B1236" s="8">
        <v>28.32</v>
      </c>
    </row>
    <row r="1237" spans="1:2" x14ac:dyDescent="0.25">
      <c r="A1237" s="7">
        <v>36659</v>
      </c>
      <c r="B1237" s="8">
        <v>28.3</v>
      </c>
    </row>
    <row r="1238" spans="1:2" x14ac:dyDescent="0.25">
      <c r="A1238" s="7">
        <v>36662</v>
      </c>
      <c r="B1238" s="8">
        <v>28.28</v>
      </c>
    </row>
    <row r="1239" spans="1:2" x14ac:dyDescent="0.25">
      <c r="A1239" s="7">
        <v>36663</v>
      </c>
      <c r="B1239" s="8">
        <v>28.27</v>
      </c>
    </row>
    <row r="1240" spans="1:2" x14ac:dyDescent="0.25">
      <c r="A1240" s="7">
        <v>36664</v>
      </c>
      <c r="B1240" s="8">
        <v>28.27</v>
      </c>
    </row>
    <row r="1241" spans="1:2" x14ac:dyDescent="0.25">
      <c r="A1241" s="7">
        <v>36665</v>
      </c>
      <c r="B1241" s="8">
        <v>28.33</v>
      </c>
    </row>
    <row r="1242" spans="1:2" x14ac:dyDescent="0.25">
      <c r="A1242" s="7">
        <v>36666</v>
      </c>
      <c r="B1242" s="8">
        <v>28.31</v>
      </c>
    </row>
    <row r="1243" spans="1:2" x14ac:dyDescent="0.25">
      <c r="A1243" s="7">
        <v>36669</v>
      </c>
      <c r="B1243" s="8">
        <v>28.3</v>
      </c>
    </row>
    <row r="1244" spans="1:2" x14ac:dyDescent="0.25">
      <c r="A1244" s="7">
        <v>36670</v>
      </c>
      <c r="B1244" s="8">
        <v>28.29</v>
      </c>
    </row>
    <row r="1245" spans="1:2" x14ac:dyDescent="0.25">
      <c r="A1245" s="7">
        <v>36671</v>
      </c>
      <c r="B1245" s="8">
        <v>28.28</v>
      </c>
    </row>
    <row r="1246" spans="1:2" x14ac:dyDescent="0.25">
      <c r="A1246" s="7">
        <v>36672</v>
      </c>
      <c r="B1246" s="8">
        <v>28.28</v>
      </c>
    </row>
    <row r="1247" spans="1:2" x14ac:dyDescent="0.25">
      <c r="A1247" s="7">
        <v>36673</v>
      </c>
      <c r="B1247" s="8">
        <v>28.27</v>
      </c>
    </row>
    <row r="1248" spans="1:2" x14ac:dyDescent="0.25">
      <c r="A1248" s="7">
        <v>36676</v>
      </c>
      <c r="B1248" s="8">
        <v>28.27</v>
      </c>
    </row>
    <row r="1249" spans="1:2" x14ac:dyDescent="0.25">
      <c r="A1249" s="7">
        <v>36677</v>
      </c>
      <c r="B1249" s="8">
        <v>28.25</v>
      </c>
    </row>
    <row r="1250" spans="1:2" x14ac:dyDescent="0.25">
      <c r="A1250" s="7">
        <v>36678</v>
      </c>
      <c r="B1250" s="8">
        <v>28.23</v>
      </c>
    </row>
    <row r="1251" spans="1:2" x14ac:dyDescent="0.25">
      <c r="A1251" s="7">
        <v>36679</v>
      </c>
      <c r="B1251" s="8">
        <v>28.25</v>
      </c>
    </row>
    <row r="1252" spans="1:2" x14ac:dyDescent="0.25">
      <c r="A1252" s="7">
        <v>36680</v>
      </c>
      <c r="B1252" s="8">
        <v>28.34</v>
      </c>
    </row>
    <row r="1253" spans="1:2" x14ac:dyDescent="0.25">
      <c r="A1253" s="7">
        <v>36683</v>
      </c>
      <c r="B1253" s="8">
        <v>28.34</v>
      </c>
    </row>
    <row r="1254" spans="1:2" x14ac:dyDescent="0.25">
      <c r="A1254" s="7">
        <v>36684</v>
      </c>
      <c r="B1254" s="8">
        <v>28.32</v>
      </c>
    </row>
    <row r="1255" spans="1:2" x14ac:dyDescent="0.25">
      <c r="A1255" s="7">
        <v>36685</v>
      </c>
      <c r="B1255" s="8">
        <v>28.3</v>
      </c>
    </row>
    <row r="1256" spans="1:2" x14ac:dyDescent="0.25">
      <c r="A1256" s="7">
        <v>36686</v>
      </c>
      <c r="B1256" s="8">
        <v>28.27</v>
      </c>
    </row>
    <row r="1257" spans="1:2" x14ac:dyDescent="0.25">
      <c r="A1257" s="7">
        <v>36687</v>
      </c>
      <c r="B1257" s="8">
        <v>28.25</v>
      </c>
    </row>
    <row r="1258" spans="1:2" x14ac:dyDescent="0.25">
      <c r="A1258" s="7">
        <v>36691</v>
      </c>
      <c r="B1258" s="8">
        <v>28.43</v>
      </c>
    </row>
    <row r="1259" spans="1:2" x14ac:dyDescent="0.25">
      <c r="A1259" s="7">
        <v>36692</v>
      </c>
      <c r="B1259" s="8">
        <v>28.33</v>
      </c>
    </row>
    <row r="1260" spans="1:2" x14ac:dyDescent="0.25">
      <c r="A1260" s="7">
        <v>36693</v>
      </c>
      <c r="B1260" s="8">
        <v>28.29</v>
      </c>
    </row>
    <row r="1261" spans="1:2" x14ac:dyDescent="0.25">
      <c r="A1261" s="7">
        <v>36694</v>
      </c>
      <c r="B1261" s="8">
        <v>28.26</v>
      </c>
    </row>
    <row r="1262" spans="1:2" x14ac:dyDescent="0.25">
      <c r="A1262" s="7">
        <v>36697</v>
      </c>
      <c r="B1262" s="8">
        <v>28.24</v>
      </c>
    </row>
    <row r="1263" spans="1:2" x14ac:dyDescent="0.25">
      <c r="A1263" s="7">
        <v>36698</v>
      </c>
      <c r="B1263" s="8">
        <v>28.23</v>
      </c>
    </row>
    <row r="1264" spans="1:2" x14ac:dyDescent="0.25">
      <c r="A1264" s="7">
        <v>36699</v>
      </c>
      <c r="B1264" s="8">
        <v>28.22</v>
      </c>
    </row>
    <row r="1265" spans="1:2" x14ac:dyDescent="0.25">
      <c r="A1265" s="7">
        <v>36700</v>
      </c>
      <c r="B1265" s="8">
        <v>28.19</v>
      </c>
    </row>
    <row r="1266" spans="1:2" x14ac:dyDescent="0.25">
      <c r="A1266" s="7">
        <v>36701</v>
      </c>
      <c r="B1266" s="8">
        <v>28.17</v>
      </c>
    </row>
    <row r="1267" spans="1:2" x14ac:dyDescent="0.25">
      <c r="A1267" s="7">
        <v>36704</v>
      </c>
      <c r="B1267" s="8">
        <v>28.13</v>
      </c>
    </row>
    <row r="1268" spans="1:2" x14ac:dyDescent="0.25">
      <c r="A1268" s="7">
        <v>36705</v>
      </c>
      <c r="B1268" s="8">
        <v>28.11</v>
      </c>
    </row>
    <row r="1269" spans="1:2" x14ac:dyDescent="0.25">
      <c r="A1269" s="7">
        <v>36706</v>
      </c>
      <c r="B1269" s="8">
        <v>28.09</v>
      </c>
    </row>
    <row r="1270" spans="1:2" x14ac:dyDescent="0.25">
      <c r="A1270" s="7">
        <v>36707</v>
      </c>
      <c r="B1270" s="8">
        <v>28.07</v>
      </c>
    </row>
    <row r="1271" spans="1:2" x14ac:dyDescent="0.25">
      <c r="A1271" s="7">
        <v>36708</v>
      </c>
      <c r="B1271" s="8">
        <v>28.05</v>
      </c>
    </row>
    <row r="1272" spans="1:2" x14ac:dyDescent="0.25">
      <c r="A1272" s="7">
        <v>36711</v>
      </c>
      <c r="B1272" s="8">
        <v>28.03</v>
      </c>
    </row>
    <row r="1273" spans="1:2" x14ac:dyDescent="0.25">
      <c r="A1273" s="7">
        <v>36712</v>
      </c>
      <c r="B1273" s="8">
        <v>28.03</v>
      </c>
    </row>
    <row r="1274" spans="1:2" x14ac:dyDescent="0.25">
      <c r="A1274" s="7">
        <v>36713</v>
      </c>
      <c r="B1274" s="8">
        <v>28.03</v>
      </c>
    </row>
    <row r="1275" spans="1:2" x14ac:dyDescent="0.25">
      <c r="A1275" s="7">
        <v>36714</v>
      </c>
      <c r="B1275" s="8">
        <v>28.01</v>
      </c>
    </row>
    <row r="1276" spans="1:2" x14ac:dyDescent="0.25">
      <c r="A1276" s="7">
        <v>36715</v>
      </c>
      <c r="B1276" s="8">
        <v>27.99</v>
      </c>
    </row>
    <row r="1277" spans="1:2" x14ac:dyDescent="0.25">
      <c r="A1277" s="7">
        <v>36718</v>
      </c>
      <c r="B1277" s="8">
        <v>27.97</v>
      </c>
    </row>
    <row r="1278" spans="1:2" x14ac:dyDescent="0.25">
      <c r="A1278" s="7">
        <v>36719</v>
      </c>
      <c r="B1278" s="8">
        <v>27.92</v>
      </c>
    </row>
    <row r="1279" spans="1:2" x14ac:dyDescent="0.25">
      <c r="A1279" s="7">
        <v>36720</v>
      </c>
      <c r="B1279" s="8">
        <v>27.9</v>
      </c>
    </row>
    <row r="1280" spans="1:2" x14ac:dyDescent="0.25">
      <c r="A1280" s="7">
        <v>36721</v>
      </c>
      <c r="B1280" s="8">
        <v>27.87</v>
      </c>
    </row>
    <row r="1281" spans="1:2" x14ac:dyDescent="0.25">
      <c r="A1281" s="7">
        <v>36722</v>
      </c>
      <c r="B1281" s="8">
        <v>27.85</v>
      </c>
    </row>
    <row r="1282" spans="1:2" x14ac:dyDescent="0.25">
      <c r="A1282" s="7">
        <v>36725</v>
      </c>
      <c r="B1282" s="8">
        <v>27.83</v>
      </c>
    </row>
    <row r="1283" spans="1:2" x14ac:dyDescent="0.25">
      <c r="A1283" s="7">
        <v>36726</v>
      </c>
      <c r="B1283" s="8">
        <v>27.81</v>
      </c>
    </row>
    <row r="1284" spans="1:2" x14ac:dyDescent="0.25">
      <c r="A1284" s="7">
        <v>36727</v>
      </c>
      <c r="B1284" s="8">
        <v>27.75</v>
      </c>
    </row>
    <row r="1285" spans="1:2" x14ac:dyDescent="0.25">
      <c r="A1285" s="7">
        <v>36728</v>
      </c>
      <c r="B1285" s="8">
        <v>27.66</v>
      </c>
    </row>
    <row r="1286" spans="1:2" x14ac:dyDescent="0.25">
      <c r="A1286" s="7">
        <v>36729</v>
      </c>
      <c r="B1286" s="8">
        <v>27.64</v>
      </c>
    </row>
    <row r="1287" spans="1:2" x14ac:dyDescent="0.25">
      <c r="A1287" s="7">
        <v>36732</v>
      </c>
      <c r="B1287" s="8">
        <v>27.64</v>
      </c>
    </row>
    <row r="1288" spans="1:2" x14ac:dyDescent="0.25">
      <c r="A1288" s="7">
        <v>36733</v>
      </c>
      <c r="B1288" s="8">
        <v>27.64</v>
      </c>
    </row>
    <row r="1289" spans="1:2" x14ac:dyDescent="0.25">
      <c r="A1289" s="7">
        <v>36734</v>
      </c>
      <c r="B1289" s="8">
        <v>27.64</v>
      </c>
    </row>
    <row r="1290" spans="1:2" x14ac:dyDescent="0.25">
      <c r="A1290" s="7">
        <v>36735</v>
      </c>
      <c r="B1290" s="8">
        <v>27.7</v>
      </c>
    </row>
    <row r="1291" spans="1:2" x14ac:dyDescent="0.25">
      <c r="A1291" s="7">
        <v>36736</v>
      </c>
      <c r="B1291" s="8">
        <v>27.8</v>
      </c>
    </row>
    <row r="1292" spans="1:2" x14ac:dyDescent="0.25">
      <c r="A1292" s="7">
        <v>36739</v>
      </c>
      <c r="B1292" s="8">
        <v>27.82</v>
      </c>
    </row>
    <row r="1293" spans="1:2" x14ac:dyDescent="0.25">
      <c r="A1293" s="7">
        <v>36740</v>
      </c>
      <c r="B1293" s="8">
        <v>27.85</v>
      </c>
    </row>
    <row r="1294" spans="1:2" x14ac:dyDescent="0.25">
      <c r="A1294" s="7">
        <v>36741</v>
      </c>
      <c r="B1294" s="8">
        <v>27.83</v>
      </c>
    </row>
    <row r="1295" spans="1:2" x14ac:dyDescent="0.25">
      <c r="A1295" s="7">
        <v>36742</v>
      </c>
      <c r="B1295" s="8">
        <v>27.8</v>
      </c>
    </row>
    <row r="1296" spans="1:2" x14ac:dyDescent="0.25">
      <c r="A1296" s="7">
        <v>36743</v>
      </c>
      <c r="B1296" s="8">
        <v>27.77</v>
      </c>
    </row>
    <row r="1297" spans="1:2" x14ac:dyDescent="0.25">
      <c r="A1297" s="7">
        <v>36746</v>
      </c>
      <c r="B1297" s="8">
        <v>27.73</v>
      </c>
    </row>
    <row r="1298" spans="1:2" x14ac:dyDescent="0.25">
      <c r="A1298" s="7">
        <v>36747</v>
      </c>
      <c r="B1298" s="8">
        <v>27.73</v>
      </c>
    </row>
    <row r="1299" spans="1:2" x14ac:dyDescent="0.25">
      <c r="A1299" s="7">
        <v>36748</v>
      </c>
      <c r="B1299" s="8">
        <v>27.7</v>
      </c>
    </row>
    <row r="1300" spans="1:2" x14ac:dyDescent="0.25">
      <c r="A1300" s="7">
        <v>36749</v>
      </c>
      <c r="B1300" s="8">
        <v>27.7</v>
      </c>
    </row>
    <row r="1301" spans="1:2" x14ac:dyDescent="0.25">
      <c r="A1301" s="7">
        <v>36750</v>
      </c>
      <c r="B1301" s="8">
        <v>27.69</v>
      </c>
    </row>
    <row r="1302" spans="1:2" x14ac:dyDescent="0.25">
      <c r="A1302" s="7">
        <v>36753</v>
      </c>
      <c r="B1302" s="8">
        <v>27.69</v>
      </c>
    </row>
    <row r="1303" spans="1:2" x14ac:dyDescent="0.25">
      <c r="A1303" s="7">
        <v>36754</v>
      </c>
      <c r="B1303" s="8">
        <v>27.74</v>
      </c>
    </row>
    <row r="1304" spans="1:2" x14ac:dyDescent="0.25">
      <c r="A1304" s="7">
        <v>36755</v>
      </c>
      <c r="B1304" s="8">
        <v>27.73</v>
      </c>
    </row>
    <row r="1305" spans="1:2" x14ac:dyDescent="0.25">
      <c r="A1305" s="7">
        <v>36756</v>
      </c>
      <c r="B1305" s="8">
        <v>27.73</v>
      </c>
    </row>
    <row r="1306" spans="1:2" x14ac:dyDescent="0.25">
      <c r="A1306" s="7">
        <v>36757</v>
      </c>
      <c r="B1306" s="8">
        <v>27.73</v>
      </c>
    </row>
    <row r="1307" spans="1:2" x14ac:dyDescent="0.25">
      <c r="A1307" s="7">
        <v>36760</v>
      </c>
      <c r="B1307" s="8">
        <v>27.71</v>
      </c>
    </row>
    <row r="1308" spans="1:2" x14ac:dyDescent="0.25">
      <c r="A1308" s="7">
        <v>36761</v>
      </c>
      <c r="B1308" s="8">
        <v>27.71</v>
      </c>
    </row>
    <row r="1309" spans="1:2" x14ac:dyDescent="0.25">
      <c r="A1309" s="7">
        <v>36762</v>
      </c>
      <c r="B1309" s="8">
        <v>27.71</v>
      </c>
    </row>
    <row r="1310" spans="1:2" x14ac:dyDescent="0.25">
      <c r="A1310" s="7">
        <v>36763</v>
      </c>
      <c r="B1310" s="8">
        <v>27.7</v>
      </c>
    </row>
    <row r="1311" spans="1:2" x14ac:dyDescent="0.25">
      <c r="A1311" s="7">
        <v>36764</v>
      </c>
      <c r="B1311" s="8">
        <v>27.7</v>
      </c>
    </row>
    <row r="1312" spans="1:2" x14ac:dyDescent="0.25">
      <c r="A1312" s="7">
        <v>36767</v>
      </c>
      <c r="B1312" s="8">
        <v>27.7</v>
      </c>
    </row>
    <row r="1313" spans="1:2" x14ac:dyDescent="0.25">
      <c r="A1313" s="7">
        <v>36768</v>
      </c>
      <c r="B1313" s="8">
        <v>27.75</v>
      </c>
    </row>
    <row r="1314" spans="1:2" x14ac:dyDescent="0.25">
      <c r="A1314" s="7">
        <v>36769</v>
      </c>
      <c r="B1314" s="8">
        <v>27.75</v>
      </c>
    </row>
    <row r="1315" spans="1:2" x14ac:dyDescent="0.25">
      <c r="A1315" s="7">
        <v>36770</v>
      </c>
      <c r="B1315" s="8">
        <v>27.75</v>
      </c>
    </row>
    <row r="1316" spans="1:2" x14ac:dyDescent="0.25">
      <c r="A1316" s="7">
        <v>36771</v>
      </c>
      <c r="B1316" s="8">
        <v>27.75</v>
      </c>
    </row>
    <row r="1317" spans="1:2" x14ac:dyDescent="0.25">
      <c r="A1317" s="7">
        <v>36774</v>
      </c>
      <c r="B1317" s="8">
        <v>27.75</v>
      </c>
    </row>
    <row r="1318" spans="1:2" x14ac:dyDescent="0.25">
      <c r="A1318" s="7">
        <v>36775</v>
      </c>
      <c r="B1318" s="8">
        <v>27.84</v>
      </c>
    </row>
    <row r="1319" spans="1:2" x14ac:dyDescent="0.25">
      <c r="A1319" s="7">
        <v>36776</v>
      </c>
      <c r="B1319" s="8">
        <v>27.88</v>
      </c>
    </row>
    <row r="1320" spans="1:2" x14ac:dyDescent="0.25">
      <c r="A1320" s="7">
        <v>36777</v>
      </c>
      <c r="B1320" s="8">
        <v>27.84</v>
      </c>
    </row>
    <row r="1321" spans="1:2" x14ac:dyDescent="0.25">
      <c r="A1321" s="7">
        <v>36778</v>
      </c>
      <c r="B1321" s="8">
        <v>27.86</v>
      </c>
    </row>
    <row r="1322" spans="1:2" x14ac:dyDescent="0.25">
      <c r="A1322" s="7">
        <v>36781</v>
      </c>
      <c r="B1322" s="8">
        <v>27.84</v>
      </c>
    </row>
    <row r="1323" spans="1:2" x14ac:dyDescent="0.25">
      <c r="A1323" s="7">
        <v>36782</v>
      </c>
      <c r="B1323" s="8">
        <v>27.82</v>
      </c>
    </row>
    <row r="1324" spans="1:2" x14ac:dyDescent="0.25">
      <c r="A1324" s="7">
        <v>36783</v>
      </c>
      <c r="B1324" s="8">
        <v>27.82</v>
      </c>
    </row>
    <row r="1325" spans="1:2" x14ac:dyDescent="0.25">
      <c r="A1325" s="7">
        <v>36784</v>
      </c>
      <c r="B1325" s="8">
        <v>27.78</v>
      </c>
    </row>
    <row r="1326" spans="1:2" x14ac:dyDescent="0.25">
      <c r="A1326" s="7">
        <v>36785</v>
      </c>
      <c r="B1326" s="8">
        <v>27.73</v>
      </c>
    </row>
    <row r="1327" spans="1:2" x14ac:dyDescent="0.25">
      <c r="A1327" s="7">
        <v>36788</v>
      </c>
      <c r="B1327" s="8">
        <v>27.73</v>
      </c>
    </row>
    <row r="1328" spans="1:2" x14ac:dyDescent="0.25">
      <c r="A1328" s="7">
        <v>36789</v>
      </c>
      <c r="B1328" s="8">
        <v>27.77</v>
      </c>
    </row>
    <row r="1329" spans="1:2" x14ac:dyDescent="0.25">
      <c r="A1329" s="7">
        <v>36790</v>
      </c>
      <c r="B1329" s="8">
        <v>27.82</v>
      </c>
    </row>
    <row r="1330" spans="1:2" x14ac:dyDescent="0.25">
      <c r="A1330" s="7">
        <v>36791</v>
      </c>
      <c r="B1330" s="8">
        <v>27.82</v>
      </c>
    </row>
    <row r="1331" spans="1:2" x14ac:dyDescent="0.25">
      <c r="A1331" s="7">
        <v>36792</v>
      </c>
      <c r="B1331" s="8">
        <v>27.79</v>
      </c>
    </row>
    <row r="1332" spans="1:2" x14ac:dyDescent="0.25">
      <c r="A1332" s="7">
        <v>36795</v>
      </c>
      <c r="B1332" s="8">
        <v>27.85</v>
      </c>
    </row>
    <row r="1333" spans="1:2" x14ac:dyDescent="0.25">
      <c r="A1333" s="7">
        <v>36796</v>
      </c>
      <c r="B1333" s="8">
        <v>27.82</v>
      </c>
    </row>
    <row r="1334" spans="1:2" x14ac:dyDescent="0.25">
      <c r="A1334" s="7">
        <v>36797</v>
      </c>
      <c r="B1334" s="8">
        <v>27.81</v>
      </c>
    </row>
    <row r="1335" spans="1:2" x14ac:dyDescent="0.25">
      <c r="A1335" s="7">
        <v>36798</v>
      </c>
      <c r="B1335" s="8">
        <v>27.75</v>
      </c>
    </row>
    <row r="1336" spans="1:2" x14ac:dyDescent="0.25">
      <c r="A1336" s="7">
        <v>36799</v>
      </c>
      <c r="B1336" s="8">
        <v>27.75</v>
      </c>
    </row>
    <row r="1337" spans="1:2" x14ac:dyDescent="0.25">
      <c r="A1337" s="7">
        <v>36802</v>
      </c>
      <c r="B1337" s="8">
        <v>27.76</v>
      </c>
    </row>
    <row r="1338" spans="1:2" x14ac:dyDescent="0.25">
      <c r="A1338" s="7">
        <v>36803</v>
      </c>
      <c r="B1338" s="8">
        <v>27.76</v>
      </c>
    </row>
    <row r="1339" spans="1:2" x14ac:dyDescent="0.25">
      <c r="A1339" s="7">
        <v>36804</v>
      </c>
      <c r="B1339" s="8">
        <v>27.81</v>
      </c>
    </row>
    <row r="1340" spans="1:2" x14ac:dyDescent="0.25">
      <c r="A1340" s="7">
        <v>36805</v>
      </c>
      <c r="B1340" s="8">
        <v>27.86</v>
      </c>
    </row>
    <row r="1341" spans="1:2" x14ac:dyDescent="0.25">
      <c r="A1341" s="7">
        <v>36806</v>
      </c>
      <c r="B1341" s="8">
        <v>27.88</v>
      </c>
    </row>
    <row r="1342" spans="1:2" x14ac:dyDescent="0.25">
      <c r="A1342" s="7">
        <v>36809</v>
      </c>
      <c r="B1342" s="8">
        <v>27.88</v>
      </c>
    </row>
    <row r="1343" spans="1:2" x14ac:dyDescent="0.25">
      <c r="A1343" s="7">
        <v>36810</v>
      </c>
      <c r="B1343" s="8">
        <v>27.94</v>
      </c>
    </row>
    <row r="1344" spans="1:2" x14ac:dyDescent="0.25">
      <c r="A1344" s="7">
        <v>36811</v>
      </c>
      <c r="B1344" s="8">
        <v>27.86</v>
      </c>
    </row>
    <row r="1345" spans="1:2" x14ac:dyDescent="0.25">
      <c r="A1345" s="7">
        <v>36812</v>
      </c>
      <c r="B1345" s="8">
        <v>27.91</v>
      </c>
    </row>
    <row r="1346" spans="1:2" x14ac:dyDescent="0.25">
      <c r="A1346" s="7">
        <v>36813</v>
      </c>
      <c r="B1346" s="8">
        <v>27.9</v>
      </c>
    </row>
    <row r="1347" spans="1:2" x14ac:dyDescent="0.25">
      <c r="A1347" s="7">
        <v>36816</v>
      </c>
      <c r="B1347" s="8">
        <v>27.83</v>
      </c>
    </row>
    <row r="1348" spans="1:2" x14ac:dyDescent="0.25">
      <c r="A1348" s="7">
        <v>36817</v>
      </c>
      <c r="B1348" s="8">
        <v>27.8</v>
      </c>
    </row>
    <row r="1349" spans="1:2" x14ac:dyDescent="0.25">
      <c r="A1349" s="7">
        <v>36818</v>
      </c>
      <c r="B1349" s="8">
        <v>27.87</v>
      </c>
    </row>
    <row r="1350" spans="1:2" x14ac:dyDescent="0.25">
      <c r="A1350" s="7">
        <v>36819</v>
      </c>
      <c r="B1350" s="8">
        <v>27.93</v>
      </c>
    </row>
    <row r="1351" spans="1:2" x14ac:dyDescent="0.25">
      <c r="A1351" s="7">
        <v>36820</v>
      </c>
      <c r="B1351" s="8">
        <v>27.93</v>
      </c>
    </row>
    <row r="1352" spans="1:2" x14ac:dyDescent="0.25">
      <c r="A1352" s="7">
        <v>36823</v>
      </c>
      <c r="B1352" s="8">
        <v>27.93</v>
      </c>
    </row>
    <row r="1353" spans="1:2" x14ac:dyDescent="0.25">
      <c r="A1353" s="7">
        <v>36824</v>
      </c>
      <c r="B1353" s="8">
        <v>27.91</v>
      </c>
    </row>
    <row r="1354" spans="1:2" x14ac:dyDescent="0.25">
      <c r="A1354" s="7">
        <v>36825</v>
      </c>
      <c r="B1354" s="8">
        <v>27.87</v>
      </c>
    </row>
    <row r="1355" spans="1:2" x14ac:dyDescent="0.25">
      <c r="A1355" s="7">
        <v>36826</v>
      </c>
      <c r="B1355" s="8">
        <v>27.92</v>
      </c>
    </row>
    <row r="1356" spans="1:2" x14ac:dyDescent="0.25">
      <c r="A1356" s="7">
        <v>36827</v>
      </c>
      <c r="B1356" s="8">
        <v>27.89</v>
      </c>
    </row>
    <row r="1357" spans="1:2" x14ac:dyDescent="0.25">
      <c r="A1357" s="7">
        <v>36830</v>
      </c>
      <c r="B1357" s="8">
        <v>27.83</v>
      </c>
    </row>
    <row r="1358" spans="1:2" x14ac:dyDescent="0.25">
      <c r="A1358" s="7">
        <v>36831</v>
      </c>
      <c r="B1358" s="8">
        <v>27.82</v>
      </c>
    </row>
    <row r="1359" spans="1:2" x14ac:dyDescent="0.25">
      <c r="A1359" s="7">
        <v>36832</v>
      </c>
      <c r="B1359" s="8">
        <v>27.86</v>
      </c>
    </row>
    <row r="1360" spans="1:2" x14ac:dyDescent="0.25">
      <c r="A1360" s="7">
        <v>36833</v>
      </c>
      <c r="B1360" s="8">
        <v>27.84</v>
      </c>
    </row>
    <row r="1361" spans="1:2" x14ac:dyDescent="0.25">
      <c r="A1361" s="7">
        <v>36834</v>
      </c>
      <c r="B1361" s="8">
        <v>27.81</v>
      </c>
    </row>
    <row r="1362" spans="1:2" x14ac:dyDescent="0.25">
      <c r="A1362" s="7">
        <v>36835</v>
      </c>
      <c r="B1362" s="8">
        <v>27.81</v>
      </c>
    </row>
    <row r="1363" spans="1:2" x14ac:dyDescent="0.25">
      <c r="A1363" s="7">
        <v>36839</v>
      </c>
      <c r="B1363" s="8">
        <v>27.79</v>
      </c>
    </row>
    <row r="1364" spans="1:2" x14ac:dyDescent="0.25">
      <c r="A1364" s="7">
        <v>36840</v>
      </c>
      <c r="B1364" s="8">
        <v>27.72</v>
      </c>
    </row>
    <row r="1365" spans="1:2" x14ac:dyDescent="0.25">
      <c r="A1365" s="7">
        <v>36841</v>
      </c>
      <c r="B1365" s="8">
        <v>27.78</v>
      </c>
    </row>
    <row r="1366" spans="1:2" x14ac:dyDescent="0.25">
      <c r="A1366" s="7">
        <v>36844</v>
      </c>
      <c r="B1366" s="8">
        <v>27.77</v>
      </c>
    </row>
    <row r="1367" spans="1:2" x14ac:dyDescent="0.25">
      <c r="A1367" s="7">
        <v>36845</v>
      </c>
      <c r="B1367" s="8">
        <v>27.7</v>
      </c>
    </row>
    <row r="1368" spans="1:2" x14ac:dyDescent="0.25">
      <c r="A1368" s="7">
        <v>36846</v>
      </c>
      <c r="B1368" s="8">
        <v>27.67</v>
      </c>
    </row>
    <row r="1369" spans="1:2" x14ac:dyDescent="0.25">
      <c r="A1369" s="7">
        <v>36847</v>
      </c>
      <c r="B1369" s="8">
        <v>27.76</v>
      </c>
    </row>
    <row r="1370" spans="1:2" x14ac:dyDescent="0.25">
      <c r="A1370" s="7">
        <v>36848</v>
      </c>
      <c r="B1370" s="8">
        <v>27.81</v>
      </c>
    </row>
    <row r="1371" spans="1:2" x14ac:dyDescent="0.25">
      <c r="A1371" s="7">
        <v>36851</v>
      </c>
      <c r="B1371" s="8">
        <v>27.83</v>
      </c>
    </row>
    <row r="1372" spans="1:2" x14ac:dyDescent="0.25">
      <c r="A1372" s="7">
        <v>36852</v>
      </c>
      <c r="B1372" s="8">
        <v>27.83</v>
      </c>
    </row>
    <row r="1373" spans="1:2" x14ac:dyDescent="0.25">
      <c r="A1373" s="7">
        <v>36853</v>
      </c>
      <c r="B1373" s="8">
        <v>27.85</v>
      </c>
    </row>
    <row r="1374" spans="1:2" x14ac:dyDescent="0.25">
      <c r="A1374" s="7">
        <v>36854</v>
      </c>
      <c r="B1374" s="8">
        <v>27.85</v>
      </c>
    </row>
    <row r="1375" spans="1:2" x14ac:dyDescent="0.25">
      <c r="A1375" s="7">
        <v>36855</v>
      </c>
      <c r="B1375" s="8">
        <v>27.88</v>
      </c>
    </row>
    <row r="1376" spans="1:2" x14ac:dyDescent="0.25">
      <c r="A1376" s="7">
        <v>36858</v>
      </c>
      <c r="B1376" s="8">
        <v>27.86</v>
      </c>
    </row>
    <row r="1377" spans="1:2" x14ac:dyDescent="0.25">
      <c r="A1377" s="7">
        <v>36859</v>
      </c>
      <c r="B1377" s="8">
        <v>27.86</v>
      </c>
    </row>
    <row r="1378" spans="1:2" x14ac:dyDescent="0.25">
      <c r="A1378" s="7">
        <v>36860</v>
      </c>
      <c r="B1378" s="8">
        <v>27.85</v>
      </c>
    </row>
    <row r="1379" spans="1:2" x14ac:dyDescent="0.25">
      <c r="A1379" s="7">
        <v>36861</v>
      </c>
      <c r="B1379" s="8">
        <v>27.89</v>
      </c>
    </row>
    <row r="1380" spans="1:2" x14ac:dyDescent="0.25">
      <c r="A1380" s="7">
        <v>36862</v>
      </c>
      <c r="B1380" s="8">
        <v>27.89</v>
      </c>
    </row>
    <row r="1381" spans="1:2" x14ac:dyDescent="0.25">
      <c r="A1381" s="7">
        <v>36865</v>
      </c>
      <c r="B1381" s="8">
        <v>27.91</v>
      </c>
    </row>
    <row r="1382" spans="1:2" x14ac:dyDescent="0.25">
      <c r="A1382" s="7">
        <v>36866</v>
      </c>
      <c r="B1382" s="8">
        <v>27.95</v>
      </c>
    </row>
    <row r="1383" spans="1:2" x14ac:dyDescent="0.25">
      <c r="A1383" s="7">
        <v>36867</v>
      </c>
      <c r="B1383" s="8">
        <v>27.93</v>
      </c>
    </row>
    <row r="1384" spans="1:2" x14ac:dyDescent="0.25">
      <c r="A1384" s="7">
        <v>36868</v>
      </c>
      <c r="B1384" s="8">
        <v>27.93</v>
      </c>
    </row>
    <row r="1385" spans="1:2" x14ac:dyDescent="0.25">
      <c r="A1385" s="7">
        <v>36869</v>
      </c>
      <c r="B1385" s="8">
        <v>27.95</v>
      </c>
    </row>
    <row r="1386" spans="1:2" x14ac:dyDescent="0.25">
      <c r="A1386" s="7">
        <v>36870</v>
      </c>
      <c r="B1386" s="8">
        <v>27.95</v>
      </c>
    </row>
    <row r="1387" spans="1:2" x14ac:dyDescent="0.25">
      <c r="A1387" s="7">
        <v>36874</v>
      </c>
      <c r="B1387" s="8">
        <v>27.97</v>
      </c>
    </row>
    <row r="1388" spans="1:2" x14ac:dyDescent="0.25">
      <c r="A1388" s="7">
        <v>36875</v>
      </c>
      <c r="B1388" s="8">
        <v>27.92</v>
      </c>
    </row>
    <row r="1389" spans="1:2" x14ac:dyDescent="0.25">
      <c r="A1389" s="7">
        <v>36876</v>
      </c>
      <c r="B1389" s="8">
        <v>27.97</v>
      </c>
    </row>
    <row r="1390" spans="1:2" x14ac:dyDescent="0.25">
      <c r="A1390" s="7">
        <v>36879</v>
      </c>
      <c r="B1390" s="8">
        <v>27.95</v>
      </c>
    </row>
    <row r="1391" spans="1:2" x14ac:dyDescent="0.25">
      <c r="A1391" s="7">
        <v>36880</v>
      </c>
      <c r="B1391" s="8">
        <v>27.95</v>
      </c>
    </row>
    <row r="1392" spans="1:2" x14ac:dyDescent="0.25">
      <c r="A1392" s="7">
        <v>36881</v>
      </c>
      <c r="B1392" s="8">
        <v>27.96</v>
      </c>
    </row>
    <row r="1393" spans="1:2" x14ac:dyDescent="0.25">
      <c r="A1393" s="7">
        <v>36882</v>
      </c>
      <c r="B1393" s="8">
        <v>27.96</v>
      </c>
    </row>
    <row r="1394" spans="1:2" x14ac:dyDescent="0.25">
      <c r="A1394" s="7">
        <v>36883</v>
      </c>
      <c r="B1394" s="8">
        <v>27.97</v>
      </c>
    </row>
    <row r="1395" spans="1:2" x14ac:dyDescent="0.25">
      <c r="A1395" s="7">
        <v>36886</v>
      </c>
      <c r="B1395" s="8">
        <v>27.97</v>
      </c>
    </row>
    <row r="1396" spans="1:2" x14ac:dyDescent="0.25">
      <c r="A1396" s="7">
        <v>36887</v>
      </c>
      <c r="B1396" s="8">
        <v>28.07</v>
      </c>
    </row>
    <row r="1397" spans="1:2" x14ac:dyDescent="0.25">
      <c r="A1397" s="7">
        <v>36888</v>
      </c>
      <c r="B1397" s="8">
        <v>28.16</v>
      </c>
    </row>
    <row r="1398" spans="1:2" x14ac:dyDescent="0.25">
      <c r="A1398" s="7">
        <v>36889</v>
      </c>
      <c r="B1398" s="8">
        <v>28.16</v>
      </c>
    </row>
    <row r="1399" spans="1:2" x14ac:dyDescent="0.25">
      <c r="A1399" s="7">
        <v>36890</v>
      </c>
      <c r="B1399" s="8">
        <v>28.16</v>
      </c>
    </row>
    <row r="1400" spans="1:2" x14ac:dyDescent="0.25">
      <c r="A1400" s="7">
        <v>36895</v>
      </c>
      <c r="B1400" s="8">
        <v>28.16</v>
      </c>
    </row>
    <row r="1401" spans="1:2" x14ac:dyDescent="0.25">
      <c r="A1401" s="7">
        <v>36896</v>
      </c>
      <c r="B1401" s="8">
        <v>28.48</v>
      </c>
    </row>
    <row r="1402" spans="1:2" x14ac:dyDescent="0.25">
      <c r="A1402" s="7">
        <v>36897</v>
      </c>
      <c r="B1402" s="8">
        <v>28.43</v>
      </c>
    </row>
    <row r="1403" spans="1:2" x14ac:dyDescent="0.25">
      <c r="A1403" s="7">
        <v>36901</v>
      </c>
      <c r="B1403" s="8">
        <v>28.39</v>
      </c>
    </row>
    <row r="1404" spans="1:2" x14ac:dyDescent="0.25">
      <c r="A1404" s="7">
        <v>36902</v>
      </c>
      <c r="B1404" s="8">
        <v>28.38</v>
      </c>
    </row>
    <row r="1405" spans="1:2" x14ac:dyDescent="0.25">
      <c r="A1405" s="7">
        <v>36903</v>
      </c>
      <c r="B1405" s="8">
        <v>28.39</v>
      </c>
    </row>
    <row r="1406" spans="1:2" x14ac:dyDescent="0.25">
      <c r="A1406" s="7">
        <v>36904</v>
      </c>
      <c r="B1406" s="8">
        <v>28.35</v>
      </c>
    </row>
    <row r="1407" spans="1:2" x14ac:dyDescent="0.25">
      <c r="A1407" s="7">
        <v>36907</v>
      </c>
      <c r="B1407" s="8">
        <v>28.35</v>
      </c>
    </row>
    <row r="1408" spans="1:2" x14ac:dyDescent="0.25">
      <c r="A1408" s="7">
        <v>36908</v>
      </c>
      <c r="B1408" s="8">
        <v>28.32</v>
      </c>
    </row>
    <row r="1409" spans="1:2" x14ac:dyDescent="0.25">
      <c r="A1409" s="7">
        <v>36909</v>
      </c>
      <c r="B1409" s="8">
        <v>28.39</v>
      </c>
    </row>
    <row r="1410" spans="1:2" x14ac:dyDescent="0.25">
      <c r="A1410" s="7">
        <v>36910</v>
      </c>
      <c r="B1410" s="8">
        <v>28.36</v>
      </c>
    </row>
    <row r="1411" spans="1:2" x14ac:dyDescent="0.25">
      <c r="A1411" s="7">
        <v>36911</v>
      </c>
      <c r="B1411" s="8">
        <v>28.34</v>
      </c>
    </row>
    <row r="1412" spans="1:2" x14ac:dyDescent="0.25">
      <c r="A1412" s="7">
        <v>36914</v>
      </c>
      <c r="B1412" s="8">
        <v>28.37</v>
      </c>
    </row>
    <row r="1413" spans="1:2" x14ac:dyDescent="0.25">
      <c r="A1413" s="7">
        <v>36915</v>
      </c>
      <c r="B1413" s="8">
        <v>28.39</v>
      </c>
    </row>
    <row r="1414" spans="1:2" x14ac:dyDescent="0.25">
      <c r="A1414" s="7">
        <v>36916</v>
      </c>
      <c r="B1414" s="8">
        <v>28.39</v>
      </c>
    </row>
    <row r="1415" spans="1:2" x14ac:dyDescent="0.25">
      <c r="A1415" s="7">
        <v>36917</v>
      </c>
      <c r="B1415" s="8">
        <v>28.4</v>
      </c>
    </row>
    <row r="1416" spans="1:2" x14ac:dyDescent="0.25">
      <c r="A1416" s="7">
        <v>36918</v>
      </c>
      <c r="B1416" s="8">
        <v>28.36</v>
      </c>
    </row>
    <row r="1417" spans="1:2" x14ac:dyDescent="0.25">
      <c r="A1417" s="7">
        <v>36921</v>
      </c>
      <c r="B1417" s="8">
        <v>28.36</v>
      </c>
    </row>
    <row r="1418" spans="1:2" x14ac:dyDescent="0.25">
      <c r="A1418" s="7">
        <v>36922</v>
      </c>
      <c r="B1418" s="8">
        <v>28.37</v>
      </c>
    </row>
    <row r="1419" spans="1:2" x14ac:dyDescent="0.25">
      <c r="A1419" s="7">
        <v>36923</v>
      </c>
      <c r="B1419" s="8">
        <v>28.4</v>
      </c>
    </row>
    <row r="1420" spans="1:2" x14ac:dyDescent="0.25">
      <c r="A1420" s="7">
        <v>36924</v>
      </c>
      <c r="B1420" s="8">
        <v>28.44</v>
      </c>
    </row>
    <row r="1421" spans="1:2" x14ac:dyDescent="0.25">
      <c r="A1421" s="7">
        <v>36925</v>
      </c>
      <c r="B1421" s="8">
        <v>28.45</v>
      </c>
    </row>
    <row r="1422" spans="1:2" x14ac:dyDescent="0.25">
      <c r="A1422" s="7">
        <v>36928</v>
      </c>
      <c r="B1422" s="8">
        <v>28.44</v>
      </c>
    </row>
    <row r="1423" spans="1:2" x14ac:dyDescent="0.25">
      <c r="A1423" s="7">
        <v>36929</v>
      </c>
      <c r="B1423" s="8">
        <v>28.45</v>
      </c>
    </row>
    <row r="1424" spans="1:2" x14ac:dyDescent="0.25">
      <c r="A1424" s="7">
        <v>36930</v>
      </c>
      <c r="B1424" s="8">
        <v>28.47</v>
      </c>
    </row>
    <row r="1425" spans="1:2" x14ac:dyDescent="0.25">
      <c r="A1425" s="7">
        <v>36931</v>
      </c>
      <c r="B1425" s="8">
        <v>28.5</v>
      </c>
    </row>
    <row r="1426" spans="1:2" x14ac:dyDescent="0.25">
      <c r="A1426" s="7">
        <v>36932</v>
      </c>
      <c r="B1426" s="8">
        <v>28.59</v>
      </c>
    </row>
    <row r="1427" spans="1:2" x14ac:dyDescent="0.25">
      <c r="A1427" s="7">
        <v>36935</v>
      </c>
      <c r="B1427" s="8">
        <v>28.68</v>
      </c>
    </row>
    <row r="1428" spans="1:2" x14ac:dyDescent="0.25">
      <c r="A1428" s="7">
        <v>36936</v>
      </c>
      <c r="B1428" s="8">
        <v>28.68</v>
      </c>
    </row>
    <row r="1429" spans="1:2" x14ac:dyDescent="0.25">
      <c r="A1429" s="7">
        <v>36937</v>
      </c>
      <c r="B1429" s="8">
        <v>28.67</v>
      </c>
    </row>
    <row r="1430" spans="1:2" x14ac:dyDescent="0.25">
      <c r="A1430" s="7">
        <v>36938</v>
      </c>
      <c r="B1430" s="8">
        <v>28.68</v>
      </c>
    </row>
    <row r="1431" spans="1:2" x14ac:dyDescent="0.25">
      <c r="A1431" s="7">
        <v>36939</v>
      </c>
      <c r="B1431" s="8">
        <v>28.66</v>
      </c>
    </row>
    <row r="1432" spans="1:2" x14ac:dyDescent="0.25">
      <c r="A1432" s="7">
        <v>36942</v>
      </c>
      <c r="B1432" s="8">
        <v>28.66</v>
      </c>
    </row>
    <row r="1433" spans="1:2" x14ac:dyDescent="0.25">
      <c r="A1433" s="7">
        <v>36943</v>
      </c>
      <c r="B1433" s="8">
        <v>28.69</v>
      </c>
    </row>
    <row r="1434" spans="1:2" x14ac:dyDescent="0.25">
      <c r="A1434" s="7">
        <v>36944</v>
      </c>
      <c r="B1434" s="8">
        <v>28.65</v>
      </c>
    </row>
    <row r="1435" spans="1:2" x14ac:dyDescent="0.25">
      <c r="A1435" s="7">
        <v>36945</v>
      </c>
      <c r="B1435" s="8">
        <v>28.61</v>
      </c>
    </row>
    <row r="1436" spans="1:2" x14ac:dyDescent="0.25">
      <c r="A1436" s="7">
        <v>36946</v>
      </c>
      <c r="B1436" s="8">
        <v>28.68</v>
      </c>
    </row>
    <row r="1437" spans="1:2" x14ac:dyDescent="0.25">
      <c r="A1437" s="7">
        <v>36949</v>
      </c>
      <c r="B1437" s="8">
        <v>28.76</v>
      </c>
    </row>
    <row r="1438" spans="1:2" x14ac:dyDescent="0.25">
      <c r="A1438" s="7">
        <v>36950</v>
      </c>
      <c r="B1438" s="8">
        <v>28.72</v>
      </c>
    </row>
    <row r="1439" spans="1:2" x14ac:dyDescent="0.25">
      <c r="A1439" s="7">
        <v>36951</v>
      </c>
      <c r="B1439" s="8">
        <v>28.62</v>
      </c>
    </row>
    <row r="1440" spans="1:2" x14ac:dyDescent="0.25">
      <c r="A1440" s="7">
        <v>36952</v>
      </c>
      <c r="B1440" s="8">
        <v>28.62</v>
      </c>
    </row>
    <row r="1441" spans="1:2" x14ac:dyDescent="0.25">
      <c r="A1441" s="7">
        <v>36953</v>
      </c>
      <c r="B1441" s="8">
        <v>28.65</v>
      </c>
    </row>
    <row r="1442" spans="1:2" x14ac:dyDescent="0.25">
      <c r="A1442" s="7">
        <v>36956</v>
      </c>
      <c r="B1442" s="8">
        <v>28.66</v>
      </c>
    </row>
    <row r="1443" spans="1:2" x14ac:dyDescent="0.25">
      <c r="A1443" s="7">
        <v>36957</v>
      </c>
      <c r="B1443" s="8">
        <v>28.63</v>
      </c>
    </row>
    <row r="1444" spans="1:2" x14ac:dyDescent="0.25">
      <c r="A1444" s="7">
        <v>36958</v>
      </c>
      <c r="B1444" s="8">
        <v>28.62</v>
      </c>
    </row>
    <row r="1445" spans="1:2" x14ac:dyDescent="0.25">
      <c r="A1445" s="7">
        <v>36962</v>
      </c>
      <c r="B1445" s="8">
        <v>28.62</v>
      </c>
    </row>
    <row r="1446" spans="1:2" x14ac:dyDescent="0.25">
      <c r="A1446" s="7">
        <v>36963</v>
      </c>
      <c r="B1446" s="8">
        <v>28.67</v>
      </c>
    </row>
    <row r="1447" spans="1:2" x14ac:dyDescent="0.25">
      <c r="A1447" s="7">
        <v>36964</v>
      </c>
      <c r="B1447" s="8">
        <v>28.65</v>
      </c>
    </row>
    <row r="1448" spans="1:2" x14ac:dyDescent="0.25">
      <c r="A1448" s="7">
        <v>36965</v>
      </c>
      <c r="B1448" s="8">
        <v>28.66</v>
      </c>
    </row>
    <row r="1449" spans="1:2" x14ac:dyDescent="0.25">
      <c r="A1449" s="7">
        <v>36966</v>
      </c>
      <c r="B1449" s="8">
        <v>28.66</v>
      </c>
    </row>
    <row r="1450" spans="1:2" x14ac:dyDescent="0.25">
      <c r="A1450" s="7">
        <v>36967</v>
      </c>
      <c r="B1450" s="8">
        <v>28.66</v>
      </c>
    </row>
    <row r="1451" spans="1:2" x14ac:dyDescent="0.25">
      <c r="A1451" s="7">
        <v>36970</v>
      </c>
      <c r="B1451" s="8">
        <v>28.65</v>
      </c>
    </row>
    <row r="1452" spans="1:2" x14ac:dyDescent="0.25">
      <c r="A1452" s="7">
        <v>36971</v>
      </c>
      <c r="B1452" s="8">
        <v>28.62</v>
      </c>
    </row>
    <row r="1453" spans="1:2" x14ac:dyDescent="0.25">
      <c r="A1453" s="7">
        <v>36972</v>
      </c>
      <c r="B1453" s="8">
        <v>28.65</v>
      </c>
    </row>
    <row r="1454" spans="1:2" x14ac:dyDescent="0.25">
      <c r="A1454" s="7">
        <v>36973</v>
      </c>
      <c r="B1454" s="8">
        <v>28.76</v>
      </c>
    </row>
    <row r="1455" spans="1:2" x14ac:dyDescent="0.25">
      <c r="A1455" s="7">
        <v>36974</v>
      </c>
      <c r="B1455" s="8">
        <v>28.76</v>
      </c>
    </row>
    <row r="1456" spans="1:2" x14ac:dyDescent="0.25">
      <c r="A1456" s="7">
        <v>36977</v>
      </c>
      <c r="B1456" s="8">
        <v>28.76</v>
      </c>
    </row>
    <row r="1457" spans="1:2" x14ac:dyDescent="0.25">
      <c r="A1457" s="7">
        <v>36978</v>
      </c>
      <c r="B1457" s="8">
        <v>28.73</v>
      </c>
    </row>
    <row r="1458" spans="1:2" x14ac:dyDescent="0.25">
      <c r="A1458" s="7">
        <v>36979</v>
      </c>
      <c r="B1458" s="8">
        <v>28.76</v>
      </c>
    </row>
    <row r="1459" spans="1:2" x14ac:dyDescent="0.25">
      <c r="A1459" s="7">
        <v>36980</v>
      </c>
      <c r="B1459" s="8">
        <v>28.76</v>
      </c>
    </row>
    <row r="1460" spans="1:2" x14ac:dyDescent="0.25">
      <c r="A1460" s="7">
        <v>36981</v>
      </c>
      <c r="B1460" s="8">
        <v>28.74</v>
      </c>
    </row>
    <row r="1461" spans="1:2" x14ac:dyDescent="0.25">
      <c r="A1461" s="7">
        <v>36984</v>
      </c>
      <c r="B1461" s="8">
        <v>28.77</v>
      </c>
    </row>
    <row r="1462" spans="1:2" x14ac:dyDescent="0.25">
      <c r="A1462" s="7">
        <v>36985</v>
      </c>
      <c r="B1462" s="8">
        <v>28.86</v>
      </c>
    </row>
    <row r="1463" spans="1:2" x14ac:dyDescent="0.25">
      <c r="A1463" s="7">
        <v>36986</v>
      </c>
      <c r="B1463" s="8">
        <v>28.86</v>
      </c>
    </row>
    <row r="1464" spans="1:2" x14ac:dyDescent="0.25">
      <c r="A1464" s="7">
        <v>36987</v>
      </c>
      <c r="B1464" s="8">
        <v>28.86</v>
      </c>
    </row>
    <row r="1465" spans="1:2" x14ac:dyDescent="0.25">
      <c r="A1465" s="7">
        <v>36988</v>
      </c>
      <c r="B1465" s="8">
        <v>28.86</v>
      </c>
    </row>
    <row r="1466" spans="1:2" x14ac:dyDescent="0.25">
      <c r="A1466" s="7">
        <v>36991</v>
      </c>
      <c r="B1466" s="8">
        <v>28.84</v>
      </c>
    </row>
    <row r="1467" spans="1:2" x14ac:dyDescent="0.25">
      <c r="A1467" s="7">
        <v>36992</v>
      </c>
      <c r="B1467" s="8">
        <v>28.79</v>
      </c>
    </row>
    <row r="1468" spans="1:2" x14ac:dyDescent="0.25">
      <c r="A1468" s="7">
        <v>36993</v>
      </c>
      <c r="B1468" s="8">
        <v>28.87</v>
      </c>
    </row>
    <row r="1469" spans="1:2" x14ac:dyDescent="0.25">
      <c r="A1469" s="7">
        <v>36994</v>
      </c>
      <c r="B1469" s="8">
        <v>28.86</v>
      </c>
    </row>
    <row r="1470" spans="1:2" x14ac:dyDescent="0.25">
      <c r="A1470" s="7">
        <v>36995</v>
      </c>
      <c r="B1470" s="8">
        <v>28.82</v>
      </c>
    </row>
    <row r="1471" spans="1:2" x14ac:dyDescent="0.25">
      <c r="A1471" s="7">
        <v>36998</v>
      </c>
      <c r="B1471" s="8">
        <v>28.85</v>
      </c>
    </row>
    <row r="1472" spans="1:2" x14ac:dyDescent="0.25">
      <c r="A1472" s="7">
        <v>36999</v>
      </c>
      <c r="B1472" s="8">
        <v>28.86</v>
      </c>
    </row>
    <row r="1473" spans="1:2" x14ac:dyDescent="0.25">
      <c r="A1473" s="7">
        <v>37000</v>
      </c>
      <c r="B1473" s="8">
        <v>28.87</v>
      </c>
    </row>
    <row r="1474" spans="1:2" x14ac:dyDescent="0.25">
      <c r="A1474" s="7">
        <v>37001</v>
      </c>
      <c r="B1474" s="8">
        <v>28.9</v>
      </c>
    </row>
    <row r="1475" spans="1:2" x14ac:dyDescent="0.25">
      <c r="A1475" s="7">
        <v>37002</v>
      </c>
      <c r="B1475" s="8">
        <v>28.88</v>
      </c>
    </row>
    <row r="1476" spans="1:2" x14ac:dyDescent="0.25">
      <c r="A1476" s="7">
        <v>37005</v>
      </c>
      <c r="B1476" s="8">
        <v>28.84</v>
      </c>
    </row>
    <row r="1477" spans="1:2" x14ac:dyDescent="0.25">
      <c r="A1477" s="7">
        <v>37006</v>
      </c>
      <c r="B1477" s="8">
        <v>28.85</v>
      </c>
    </row>
    <row r="1478" spans="1:2" x14ac:dyDescent="0.25">
      <c r="A1478" s="7">
        <v>37007</v>
      </c>
      <c r="B1478" s="8">
        <v>28.9</v>
      </c>
    </row>
    <row r="1479" spans="1:2" x14ac:dyDescent="0.25">
      <c r="A1479" s="7">
        <v>37008</v>
      </c>
      <c r="B1479" s="8">
        <v>28.86</v>
      </c>
    </row>
    <row r="1480" spans="1:2" x14ac:dyDescent="0.25">
      <c r="A1480" s="7">
        <v>37009</v>
      </c>
      <c r="B1480" s="8">
        <v>28.83</v>
      </c>
    </row>
    <row r="1481" spans="1:2" x14ac:dyDescent="0.25">
      <c r="A1481" s="7">
        <v>37010</v>
      </c>
      <c r="B1481" s="8">
        <v>28.83</v>
      </c>
    </row>
    <row r="1482" spans="1:2" x14ac:dyDescent="0.25">
      <c r="A1482" s="7">
        <v>37015</v>
      </c>
      <c r="B1482" s="8">
        <v>28.88</v>
      </c>
    </row>
    <row r="1483" spans="1:2" x14ac:dyDescent="0.25">
      <c r="A1483" s="7">
        <v>37016</v>
      </c>
      <c r="B1483" s="8">
        <v>28.96</v>
      </c>
    </row>
    <row r="1484" spans="1:2" x14ac:dyDescent="0.25">
      <c r="A1484" s="7">
        <v>37019</v>
      </c>
      <c r="B1484" s="8">
        <v>28.96</v>
      </c>
    </row>
    <row r="1485" spans="1:2" x14ac:dyDescent="0.25">
      <c r="A1485" s="7">
        <v>37020</v>
      </c>
      <c r="B1485" s="8">
        <v>28.96</v>
      </c>
    </row>
    <row r="1486" spans="1:2" x14ac:dyDescent="0.25">
      <c r="A1486" s="7">
        <v>37022</v>
      </c>
      <c r="B1486" s="8">
        <v>28.95</v>
      </c>
    </row>
    <row r="1487" spans="1:2" x14ac:dyDescent="0.25">
      <c r="A1487" s="7">
        <v>37023</v>
      </c>
      <c r="B1487" s="8">
        <v>28.96</v>
      </c>
    </row>
    <row r="1488" spans="1:2" x14ac:dyDescent="0.25">
      <c r="A1488" s="7">
        <v>37026</v>
      </c>
      <c r="B1488" s="8">
        <v>28.99</v>
      </c>
    </row>
    <row r="1489" spans="1:2" x14ac:dyDescent="0.25">
      <c r="A1489" s="7">
        <v>37027</v>
      </c>
      <c r="B1489" s="8">
        <v>29.04</v>
      </c>
    </row>
    <row r="1490" spans="1:2" x14ac:dyDescent="0.25">
      <c r="A1490" s="7">
        <v>37028</v>
      </c>
      <c r="B1490" s="8">
        <v>29.02</v>
      </c>
    </row>
    <row r="1491" spans="1:2" x14ac:dyDescent="0.25">
      <c r="A1491" s="7">
        <v>37029</v>
      </c>
      <c r="B1491" s="8">
        <v>29.07</v>
      </c>
    </row>
    <row r="1492" spans="1:2" x14ac:dyDescent="0.25">
      <c r="A1492" s="7">
        <v>37030</v>
      </c>
      <c r="B1492" s="8">
        <v>29.09</v>
      </c>
    </row>
    <row r="1493" spans="1:2" x14ac:dyDescent="0.25">
      <c r="A1493" s="7">
        <v>37033</v>
      </c>
      <c r="B1493" s="8">
        <v>29.09</v>
      </c>
    </row>
    <row r="1494" spans="1:2" x14ac:dyDescent="0.25">
      <c r="A1494" s="7">
        <v>37034</v>
      </c>
      <c r="B1494" s="8">
        <v>29.08</v>
      </c>
    </row>
    <row r="1495" spans="1:2" x14ac:dyDescent="0.25">
      <c r="A1495" s="7">
        <v>37035</v>
      </c>
      <c r="B1495" s="8">
        <v>29.07</v>
      </c>
    </row>
    <row r="1496" spans="1:2" x14ac:dyDescent="0.25">
      <c r="A1496" s="7">
        <v>37036</v>
      </c>
      <c r="B1496" s="8">
        <v>29.08</v>
      </c>
    </row>
    <row r="1497" spans="1:2" x14ac:dyDescent="0.25">
      <c r="A1497" s="7">
        <v>37037</v>
      </c>
      <c r="B1497" s="8">
        <v>29.07</v>
      </c>
    </row>
    <row r="1498" spans="1:2" x14ac:dyDescent="0.25">
      <c r="A1498" s="7">
        <v>37040</v>
      </c>
      <c r="B1498" s="8">
        <v>29.07</v>
      </c>
    </row>
    <row r="1499" spans="1:2" x14ac:dyDescent="0.25">
      <c r="A1499" s="7">
        <v>37041</v>
      </c>
      <c r="B1499" s="8">
        <v>29.1</v>
      </c>
    </row>
    <row r="1500" spans="1:2" x14ac:dyDescent="0.25">
      <c r="A1500" s="7">
        <v>37042</v>
      </c>
      <c r="B1500" s="8">
        <v>29.09</v>
      </c>
    </row>
    <row r="1501" spans="1:2" x14ac:dyDescent="0.25">
      <c r="A1501" s="7">
        <v>37043</v>
      </c>
      <c r="B1501" s="8">
        <v>29.14</v>
      </c>
    </row>
    <row r="1502" spans="1:2" x14ac:dyDescent="0.25">
      <c r="A1502" s="7">
        <v>37044</v>
      </c>
      <c r="B1502" s="8">
        <v>29.15</v>
      </c>
    </row>
    <row r="1503" spans="1:2" x14ac:dyDescent="0.25">
      <c r="A1503" s="7">
        <v>37047</v>
      </c>
      <c r="B1503" s="8">
        <v>29.16</v>
      </c>
    </row>
    <row r="1504" spans="1:2" x14ac:dyDescent="0.25">
      <c r="A1504" s="7">
        <v>37048</v>
      </c>
      <c r="B1504" s="8">
        <v>29.16</v>
      </c>
    </row>
    <row r="1505" spans="1:2" x14ac:dyDescent="0.25">
      <c r="A1505" s="7">
        <v>37049</v>
      </c>
      <c r="B1505" s="8">
        <v>29.16</v>
      </c>
    </row>
    <row r="1506" spans="1:2" x14ac:dyDescent="0.25">
      <c r="A1506" s="7">
        <v>37050</v>
      </c>
      <c r="B1506" s="8">
        <v>29.16</v>
      </c>
    </row>
    <row r="1507" spans="1:2" x14ac:dyDescent="0.25">
      <c r="A1507" s="7">
        <v>37051</v>
      </c>
      <c r="B1507" s="8">
        <v>29.13</v>
      </c>
    </row>
    <row r="1508" spans="1:2" x14ac:dyDescent="0.25">
      <c r="A1508" s="7">
        <v>37052</v>
      </c>
      <c r="B1508" s="8">
        <v>29.13</v>
      </c>
    </row>
    <row r="1509" spans="1:2" x14ac:dyDescent="0.25">
      <c r="A1509" s="7">
        <v>37056</v>
      </c>
      <c r="B1509" s="8">
        <v>29.12</v>
      </c>
    </row>
    <row r="1510" spans="1:2" x14ac:dyDescent="0.25">
      <c r="A1510" s="7">
        <v>37057</v>
      </c>
      <c r="B1510" s="8">
        <v>29.08</v>
      </c>
    </row>
    <row r="1511" spans="1:2" x14ac:dyDescent="0.25">
      <c r="A1511" s="7">
        <v>37058</v>
      </c>
      <c r="B1511" s="8">
        <v>29.07</v>
      </c>
    </row>
    <row r="1512" spans="1:2" x14ac:dyDescent="0.25">
      <c r="A1512" s="7">
        <v>37061</v>
      </c>
      <c r="B1512" s="8">
        <v>29.05</v>
      </c>
    </row>
    <row r="1513" spans="1:2" x14ac:dyDescent="0.25">
      <c r="A1513" s="7">
        <v>37062</v>
      </c>
      <c r="B1513" s="8">
        <v>29.09</v>
      </c>
    </row>
    <row r="1514" spans="1:2" x14ac:dyDescent="0.25">
      <c r="A1514" s="7">
        <v>37063</v>
      </c>
      <c r="B1514" s="8">
        <v>29.14</v>
      </c>
    </row>
    <row r="1515" spans="1:2" x14ac:dyDescent="0.25">
      <c r="A1515" s="7">
        <v>37064</v>
      </c>
      <c r="B1515" s="8">
        <v>29.08</v>
      </c>
    </row>
    <row r="1516" spans="1:2" x14ac:dyDescent="0.25">
      <c r="A1516" s="7">
        <v>37065</v>
      </c>
      <c r="B1516" s="8">
        <v>29.1</v>
      </c>
    </row>
    <row r="1517" spans="1:2" x14ac:dyDescent="0.25">
      <c r="A1517" s="7">
        <v>37068</v>
      </c>
      <c r="B1517" s="8">
        <v>29.1</v>
      </c>
    </row>
    <row r="1518" spans="1:2" x14ac:dyDescent="0.25">
      <c r="A1518" s="7">
        <v>37069</v>
      </c>
      <c r="B1518" s="8">
        <v>29.09</v>
      </c>
    </row>
    <row r="1519" spans="1:2" x14ac:dyDescent="0.25">
      <c r="A1519" s="7">
        <v>37070</v>
      </c>
      <c r="B1519" s="8">
        <v>29.12</v>
      </c>
    </row>
    <row r="1520" spans="1:2" x14ac:dyDescent="0.25">
      <c r="A1520" s="7">
        <v>37071</v>
      </c>
      <c r="B1520" s="8">
        <v>29.11</v>
      </c>
    </row>
    <row r="1521" spans="1:2" x14ac:dyDescent="0.25">
      <c r="A1521" s="7">
        <v>37072</v>
      </c>
      <c r="B1521" s="8">
        <v>29.07</v>
      </c>
    </row>
    <row r="1522" spans="1:2" x14ac:dyDescent="0.25">
      <c r="A1522" s="7">
        <v>37075</v>
      </c>
      <c r="B1522" s="8">
        <v>29.16</v>
      </c>
    </row>
    <row r="1523" spans="1:2" x14ac:dyDescent="0.25">
      <c r="A1523" s="7">
        <v>37076</v>
      </c>
      <c r="B1523" s="8">
        <v>29.18</v>
      </c>
    </row>
    <row r="1524" spans="1:2" x14ac:dyDescent="0.25">
      <c r="A1524" s="7">
        <v>37077</v>
      </c>
      <c r="B1524" s="8">
        <v>29.18</v>
      </c>
    </row>
    <row r="1525" spans="1:2" x14ac:dyDescent="0.25">
      <c r="A1525" s="7">
        <v>37078</v>
      </c>
      <c r="B1525" s="8">
        <v>29.17</v>
      </c>
    </row>
    <row r="1526" spans="1:2" x14ac:dyDescent="0.25">
      <c r="A1526" s="7">
        <v>37079</v>
      </c>
      <c r="B1526" s="8">
        <v>29.17</v>
      </c>
    </row>
    <row r="1527" spans="1:2" x14ac:dyDescent="0.25">
      <c r="A1527" s="7">
        <v>37082</v>
      </c>
      <c r="B1527" s="8">
        <v>29.22</v>
      </c>
    </row>
    <row r="1528" spans="1:2" x14ac:dyDescent="0.25">
      <c r="A1528" s="7">
        <v>37083</v>
      </c>
      <c r="B1528" s="8">
        <v>29.23</v>
      </c>
    </row>
    <row r="1529" spans="1:2" x14ac:dyDescent="0.25">
      <c r="A1529" s="7">
        <v>37084</v>
      </c>
      <c r="B1529" s="8">
        <v>29.2</v>
      </c>
    </row>
    <row r="1530" spans="1:2" x14ac:dyDescent="0.25">
      <c r="A1530" s="7">
        <v>37085</v>
      </c>
      <c r="B1530" s="8">
        <v>29.21</v>
      </c>
    </row>
    <row r="1531" spans="1:2" x14ac:dyDescent="0.25">
      <c r="A1531" s="7">
        <v>37086</v>
      </c>
      <c r="B1531" s="8">
        <v>29.2</v>
      </c>
    </row>
    <row r="1532" spans="1:2" x14ac:dyDescent="0.25">
      <c r="A1532" s="7">
        <v>37089</v>
      </c>
      <c r="B1532" s="8">
        <v>29.23</v>
      </c>
    </row>
    <row r="1533" spans="1:2" x14ac:dyDescent="0.25">
      <c r="A1533" s="7">
        <v>37090</v>
      </c>
      <c r="B1533" s="8">
        <v>29.21</v>
      </c>
    </row>
    <row r="1534" spans="1:2" x14ac:dyDescent="0.25">
      <c r="A1534" s="7">
        <v>37091</v>
      </c>
      <c r="B1534" s="8">
        <v>29.24</v>
      </c>
    </row>
    <row r="1535" spans="1:2" x14ac:dyDescent="0.25">
      <c r="A1535" s="7">
        <v>37092</v>
      </c>
      <c r="B1535" s="8">
        <v>29.27</v>
      </c>
    </row>
    <row r="1536" spans="1:2" x14ac:dyDescent="0.25">
      <c r="A1536" s="7">
        <v>37093</v>
      </c>
      <c r="B1536" s="8">
        <v>29.28</v>
      </c>
    </row>
    <row r="1537" spans="1:2" x14ac:dyDescent="0.25">
      <c r="A1537" s="7">
        <v>37096</v>
      </c>
      <c r="B1537" s="8">
        <v>29.25</v>
      </c>
    </row>
    <row r="1538" spans="1:2" x14ac:dyDescent="0.25">
      <c r="A1538" s="7">
        <v>37097</v>
      </c>
      <c r="B1538" s="8">
        <v>29.28</v>
      </c>
    </row>
    <row r="1539" spans="1:2" x14ac:dyDescent="0.25">
      <c r="A1539" s="7">
        <v>37098</v>
      </c>
      <c r="B1539" s="8">
        <v>29.25</v>
      </c>
    </row>
    <row r="1540" spans="1:2" x14ac:dyDescent="0.25">
      <c r="A1540" s="7">
        <v>37099</v>
      </c>
      <c r="B1540" s="8">
        <v>29.23</v>
      </c>
    </row>
    <row r="1541" spans="1:2" x14ac:dyDescent="0.25">
      <c r="A1541" s="7">
        <v>37100</v>
      </c>
      <c r="B1541" s="8">
        <v>29.25</v>
      </c>
    </row>
    <row r="1542" spans="1:2" x14ac:dyDescent="0.25">
      <c r="A1542" s="7">
        <v>37103</v>
      </c>
      <c r="B1542" s="8">
        <v>29.27</v>
      </c>
    </row>
    <row r="1543" spans="1:2" x14ac:dyDescent="0.25">
      <c r="A1543" s="7">
        <v>37104</v>
      </c>
      <c r="B1543" s="8">
        <v>29.32</v>
      </c>
    </row>
    <row r="1544" spans="1:2" x14ac:dyDescent="0.25">
      <c r="A1544" s="7">
        <v>37105</v>
      </c>
      <c r="B1544" s="8">
        <v>29.3</v>
      </c>
    </row>
    <row r="1545" spans="1:2" x14ac:dyDescent="0.25">
      <c r="A1545" s="7">
        <v>37106</v>
      </c>
      <c r="B1545" s="8">
        <v>29.33</v>
      </c>
    </row>
    <row r="1546" spans="1:2" x14ac:dyDescent="0.25">
      <c r="A1546" s="7">
        <v>37107</v>
      </c>
      <c r="B1546" s="8">
        <v>29.36</v>
      </c>
    </row>
    <row r="1547" spans="1:2" x14ac:dyDescent="0.25">
      <c r="A1547" s="7">
        <v>37110</v>
      </c>
      <c r="B1547" s="8">
        <v>29.34</v>
      </c>
    </row>
    <row r="1548" spans="1:2" x14ac:dyDescent="0.25">
      <c r="A1548" s="7">
        <v>37111</v>
      </c>
      <c r="B1548" s="8">
        <v>29.31</v>
      </c>
    </row>
    <row r="1549" spans="1:2" x14ac:dyDescent="0.25">
      <c r="A1549" s="7">
        <v>37112</v>
      </c>
      <c r="B1549" s="8">
        <v>29.31</v>
      </c>
    </row>
    <row r="1550" spans="1:2" x14ac:dyDescent="0.25">
      <c r="A1550" s="7">
        <v>37113</v>
      </c>
      <c r="B1550" s="8">
        <v>29.34</v>
      </c>
    </row>
    <row r="1551" spans="1:2" x14ac:dyDescent="0.25">
      <c r="A1551" s="7">
        <v>37114</v>
      </c>
      <c r="B1551" s="8">
        <v>29.34</v>
      </c>
    </row>
    <row r="1552" spans="1:2" x14ac:dyDescent="0.25">
      <c r="A1552" s="7">
        <v>37117</v>
      </c>
      <c r="B1552" s="8">
        <v>29.31</v>
      </c>
    </row>
    <row r="1553" spans="1:2" x14ac:dyDescent="0.25">
      <c r="A1553" s="7">
        <v>37118</v>
      </c>
      <c r="B1553" s="8">
        <v>29.33</v>
      </c>
    </row>
    <row r="1554" spans="1:2" x14ac:dyDescent="0.25">
      <c r="A1554" s="7">
        <v>37119</v>
      </c>
      <c r="B1554" s="8">
        <v>29.34</v>
      </c>
    </row>
    <row r="1555" spans="1:2" x14ac:dyDescent="0.25">
      <c r="A1555" s="7">
        <v>37120</v>
      </c>
      <c r="B1555" s="8">
        <v>29.35</v>
      </c>
    </row>
    <row r="1556" spans="1:2" x14ac:dyDescent="0.25">
      <c r="A1556" s="7">
        <v>37121</v>
      </c>
      <c r="B1556" s="8">
        <v>29.36</v>
      </c>
    </row>
    <row r="1557" spans="1:2" x14ac:dyDescent="0.25">
      <c r="A1557" s="7">
        <v>37124</v>
      </c>
      <c r="B1557" s="8">
        <v>29.37</v>
      </c>
    </row>
    <row r="1558" spans="1:2" x14ac:dyDescent="0.25">
      <c r="A1558" s="7">
        <v>37125</v>
      </c>
      <c r="B1558" s="8">
        <v>29.35</v>
      </c>
    </row>
    <row r="1559" spans="1:2" x14ac:dyDescent="0.25">
      <c r="A1559" s="7">
        <v>37126</v>
      </c>
      <c r="B1559" s="8">
        <v>29.35</v>
      </c>
    </row>
    <row r="1560" spans="1:2" x14ac:dyDescent="0.25">
      <c r="A1560" s="7">
        <v>37127</v>
      </c>
      <c r="B1560" s="8">
        <v>29.37</v>
      </c>
    </row>
    <row r="1561" spans="1:2" x14ac:dyDescent="0.25">
      <c r="A1561" s="7">
        <v>37128</v>
      </c>
      <c r="B1561" s="8">
        <v>29.37</v>
      </c>
    </row>
    <row r="1562" spans="1:2" x14ac:dyDescent="0.25">
      <c r="A1562" s="7">
        <v>37131</v>
      </c>
      <c r="B1562" s="8">
        <v>29.35</v>
      </c>
    </row>
    <row r="1563" spans="1:2" x14ac:dyDescent="0.25">
      <c r="A1563" s="7">
        <v>37132</v>
      </c>
      <c r="B1563" s="8">
        <v>29.36</v>
      </c>
    </row>
    <row r="1564" spans="1:2" x14ac:dyDescent="0.25">
      <c r="A1564" s="7">
        <v>37133</v>
      </c>
      <c r="B1564" s="8">
        <v>29.36</v>
      </c>
    </row>
    <row r="1565" spans="1:2" x14ac:dyDescent="0.25">
      <c r="A1565" s="7">
        <v>37134</v>
      </c>
      <c r="B1565" s="8">
        <v>29.37</v>
      </c>
    </row>
    <row r="1566" spans="1:2" x14ac:dyDescent="0.25">
      <c r="A1566" s="7">
        <v>37135</v>
      </c>
      <c r="B1566" s="8">
        <v>29.41</v>
      </c>
    </row>
    <row r="1567" spans="1:2" x14ac:dyDescent="0.25">
      <c r="A1567" s="7">
        <v>37138</v>
      </c>
      <c r="B1567" s="8">
        <v>29.41</v>
      </c>
    </row>
    <row r="1568" spans="1:2" x14ac:dyDescent="0.25">
      <c r="A1568" s="7">
        <v>37139</v>
      </c>
      <c r="B1568" s="8">
        <v>29.45</v>
      </c>
    </row>
    <row r="1569" spans="1:2" x14ac:dyDescent="0.25">
      <c r="A1569" s="7">
        <v>37140</v>
      </c>
      <c r="B1569" s="8">
        <v>29.45</v>
      </c>
    </row>
    <row r="1570" spans="1:2" x14ac:dyDescent="0.25">
      <c r="A1570" s="7">
        <v>37141</v>
      </c>
      <c r="B1570" s="8">
        <v>29.45</v>
      </c>
    </row>
    <row r="1571" spans="1:2" x14ac:dyDescent="0.25">
      <c r="A1571" s="7">
        <v>37142</v>
      </c>
      <c r="B1571" s="8">
        <v>29.43</v>
      </c>
    </row>
    <row r="1572" spans="1:2" x14ac:dyDescent="0.25">
      <c r="A1572" s="7">
        <v>37145</v>
      </c>
      <c r="B1572" s="8">
        <v>29.43</v>
      </c>
    </row>
    <row r="1573" spans="1:2" x14ac:dyDescent="0.25">
      <c r="A1573" s="7">
        <v>37146</v>
      </c>
      <c r="B1573" s="8">
        <v>29.44</v>
      </c>
    </row>
    <row r="1574" spans="1:2" x14ac:dyDescent="0.25">
      <c r="A1574" s="7">
        <v>37147</v>
      </c>
      <c r="B1574" s="8">
        <v>29.45</v>
      </c>
    </row>
    <row r="1575" spans="1:2" x14ac:dyDescent="0.25">
      <c r="A1575" s="7">
        <v>37148</v>
      </c>
      <c r="B1575" s="8">
        <v>29.47</v>
      </c>
    </row>
    <row r="1576" spans="1:2" x14ac:dyDescent="0.25">
      <c r="A1576" s="7">
        <v>37149</v>
      </c>
      <c r="B1576" s="8">
        <v>29.45</v>
      </c>
    </row>
    <row r="1577" spans="1:2" x14ac:dyDescent="0.25">
      <c r="A1577" s="7">
        <v>37152</v>
      </c>
      <c r="B1577" s="8">
        <v>29.44</v>
      </c>
    </row>
    <row r="1578" spans="1:2" x14ac:dyDescent="0.25">
      <c r="A1578" s="7">
        <v>37153</v>
      </c>
      <c r="B1578" s="8">
        <v>29.43</v>
      </c>
    </row>
    <row r="1579" spans="1:2" x14ac:dyDescent="0.25">
      <c r="A1579" s="7">
        <v>37154</v>
      </c>
      <c r="B1579" s="8">
        <v>29.45</v>
      </c>
    </row>
    <row r="1580" spans="1:2" x14ac:dyDescent="0.25">
      <c r="A1580" s="7">
        <v>37155</v>
      </c>
      <c r="B1580" s="8">
        <v>29.43</v>
      </c>
    </row>
    <row r="1581" spans="1:2" x14ac:dyDescent="0.25">
      <c r="A1581" s="7">
        <v>37156</v>
      </c>
      <c r="B1581" s="8">
        <v>29.4</v>
      </c>
    </row>
    <row r="1582" spans="1:2" x14ac:dyDescent="0.25">
      <c r="A1582" s="7">
        <v>37159</v>
      </c>
      <c r="B1582" s="8">
        <v>29.42</v>
      </c>
    </row>
    <row r="1583" spans="1:2" x14ac:dyDescent="0.25">
      <c r="A1583" s="7">
        <v>37160</v>
      </c>
      <c r="B1583" s="8">
        <v>29.43</v>
      </c>
    </row>
    <row r="1584" spans="1:2" x14ac:dyDescent="0.25">
      <c r="A1584" s="7">
        <v>37161</v>
      </c>
      <c r="B1584" s="8">
        <v>29.4</v>
      </c>
    </row>
    <row r="1585" spans="1:2" x14ac:dyDescent="0.25">
      <c r="A1585" s="7">
        <v>37162</v>
      </c>
      <c r="B1585" s="8">
        <v>29.4</v>
      </c>
    </row>
    <row r="1586" spans="1:2" x14ac:dyDescent="0.25">
      <c r="A1586" s="7">
        <v>37163</v>
      </c>
      <c r="B1586" s="8">
        <v>29.39</v>
      </c>
    </row>
    <row r="1587" spans="1:2" x14ac:dyDescent="0.25">
      <c r="A1587" s="7">
        <v>37166</v>
      </c>
      <c r="B1587" s="8">
        <v>29.43</v>
      </c>
    </row>
    <row r="1588" spans="1:2" x14ac:dyDescent="0.25">
      <c r="A1588" s="7">
        <v>37167</v>
      </c>
      <c r="B1588" s="8">
        <v>29.45</v>
      </c>
    </row>
    <row r="1589" spans="1:2" x14ac:dyDescent="0.25">
      <c r="A1589" s="7">
        <v>37168</v>
      </c>
      <c r="B1589" s="8">
        <v>29.48</v>
      </c>
    </row>
    <row r="1590" spans="1:2" x14ac:dyDescent="0.25">
      <c r="A1590" s="7">
        <v>37169</v>
      </c>
      <c r="B1590" s="8">
        <v>29.5</v>
      </c>
    </row>
    <row r="1591" spans="1:2" x14ac:dyDescent="0.25">
      <c r="A1591" s="7">
        <v>37170</v>
      </c>
      <c r="B1591" s="8">
        <v>29.52</v>
      </c>
    </row>
    <row r="1592" spans="1:2" x14ac:dyDescent="0.25">
      <c r="A1592" s="7">
        <v>37173</v>
      </c>
      <c r="B1592" s="8">
        <v>29.52</v>
      </c>
    </row>
    <row r="1593" spans="1:2" x14ac:dyDescent="0.25">
      <c r="A1593" s="7">
        <v>37174</v>
      </c>
      <c r="B1593" s="8">
        <v>29.52</v>
      </c>
    </row>
    <row r="1594" spans="1:2" x14ac:dyDescent="0.25">
      <c r="A1594" s="7">
        <v>37175</v>
      </c>
      <c r="B1594" s="8">
        <v>29.5</v>
      </c>
    </row>
    <row r="1595" spans="1:2" x14ac:dyDescent="0.25">
      <c r="A1595" s="7">
        <v>37176</v>
      </c>
      <c r="B1595" s="8">
        <v>29.53</v>
      </c>
    </row>
    <row r="1596" spans="1:2" x14ac:dyDescent="0.25">
      <c r="A1596" s="7">
        <v>37177</v>
      </c>
      <c r="B1596" s="8">
        <v>29.5</v>
      </c>
    </row>
    <row r="1597" spans="1:2" x14ac:dyDescent="0.25">
      <c r="A1597" s="7">
        <v>37180</v>
      </c>
      <c r="B1597" s="8">
        <v>29.51</v>
      </c>
    </row>
    <row r="1598" spans="1:2" x14ac:dyDescent="0.25">
      <c r="A1598" s="7">
        <v>37181</v>
      </c>
      <c r="B1598" s="8">
        <v>29.49</v>
      </c>
    </row>
    <row r="1599" spans="1:2" x14ac:dyDescent="0.25">
      <c r="A1599" s="7">
        <v>37182</v>
      </c>
      <c r="B1599" s="8">
        <v>29.54</v>
      </c>
    </row>
    <row r="1600" spans="1:2" x14ac:dyDescent="0.25">
      <c r="A1600" s="7">
        <v>37183</v>
      </c>
      <c r="B1600" s="8">
        <v>29.55</v>
      </c>
    </row>
    <row r="1601" spans="1:2" x14ac:dyDescent="0.25">
      <c r="A1601" s="7">
        <v>37184</v>
      </c>
      <c r="B1601" s="8">
        <v>29.55</v>
      </c>
    </row>
    <row r="1602" spans="1:2" x14ac:dyDescent="0.25">
      <c r="A1602" s="7">
        <v>37187</v>
      </c>
      <c r="B1602" s="8">
        <v>29.54</v>
      </c>
    </row>
    <row r="1603" spans="1:2" x14ac:dyDescent="0.25">
      <c r="A1603" s="7">
        <v>37188</v>
      </c>
      <c r="B1603" s="8">
        <v>29.54</v>
      </c>
    </row>
    <row r="1604" spans="1:2" x14ac:dyDescent="0.25">
      <c r="A1604" s="7">
        <v>37189</v>
      </c>
      <c r="B1604" s="8">
        <v>29.57</v>
      </c>
    </row>
    <row r="1605" spans="1:2" x14ac:dyDescent="0.25">
      <c r="A1605" s="7">
        <v>37190</v>
      </c>
      <c r="B1605" s="8">
        <v>29.59</v>
      </c>
    </row>
    <row r="1606" spans="1:2" x14ac:dyDescent="0.25">
      <c r="A1606" s="7">
        <v>37191</v>
      </c>
      <c r="B1606" s="8">
        <v>29.63</v>
      </c>
    </row>
    <row r="1607" spans="1:2" x14ac:dyDescent="0.25">
      <c r="A1607" s="7">
        <v>37194</v>
      </c>
      <c r="B1607" s="8">
        <v>29.68</v>
      </c>
    </row>
    <row r="1608" spans="1:2" x14ac:dyDescent="0.25">
      <c r="A1608" s="7">
        <v>37195</v>
      </c>
      <c r="B1608" s="8">
        <v>29.7</v>
      </c>
    </row>
    <row r="1609" spans="1:2" x14ac:dyDescent="0.25">
      <c r="A1609" s="7">
        <v>37196</v>
      </c>
      <c r="B1609" s="8">
        <v>29.68</v>
      </c>
    </row>
    <row r="1610" spans="1:2" x14ac:dyDescent="0.25">
      <c r="A1610" s="7">
        <v>37197</v>
      </c>
      <c r="B1610" s="8">
        <v>29.7</v>
      </c>
    </row>
    <row r="1611" spans="1:2" x14ac:dyDescent="0.25">
      <c r="A1611" s="7">
        <v>37198</v>
      </c>
      <c r="B1611" s="8">
        <v>29.73</v>
      </c>
    </row>
    <row r="1612" spans="1:2" x14ac:dyDescent="0.25">
      <c r="A1612" s="7">
        <v>37201</v>
      </c>
      <c r="B1612" s="8">
        <v>29.74</v>
      </c>
    </row>
    <row r="1613" spans="1:2" x14ac:dyDescent="0.25">
      <c r="A1613" s="7">
        <v>37202</v>
      </c>
      <c r="B1613" s="8">
        <v>29.68</v>
      </c>
    </row>
    <row r="1614" spans="1:2" x14ac:dyDescent="0.25">
      <c r="A1614" s="7">
        <v>37204</v>
      </c>
      <c r="B1614" s="8">
        <v>29.68</v>
      </c>
    </row>
    <row r="1615" spans="1:2" x14ac:dyDescent="0.25">
      <c r="A1615" s="7">
        <v>37205</v>
      </c>
      <c r="B1615" s="8">
        <v>29.71</v>
      </c>
    </row>
    <row r="1616" spans="1:2" x14ac:dyDescent="0.25">
      <c r="A1616" s="7">
        <v>37208</v>
      </c>
      <c r="B1616" s="8">
        <v>29.71</v>
      </c>
    </row>
    <row r="1617" spans="1:2" x14ac:dyDescent="0.25">
      <c r="A1617" s="7">
        <v>37209</v>
      </c>
      <c r="B1617" s="8">
        <v>29.72</v>
      </c>
    </row>
    <row r="1618" spans="1:2" x14ac:dyDescent="0.25">
      <c r="A1618" s="7">
        <v>37210</v>
      </c>
      <c r="B1618" s="8">
        <v>29.72</v>
      </c>
    </row>
    <row r="1619" spans="1:2" x14ac:dyDescent="0.25">
      <c r="A1619" s="7">
        <v>37211</v>
      </c>
      <c r="B1619" s="8">
        <v>29.76</v>
      </c>
    </row>
    <row r="1620" spans="1:2" x14ac:dyDescent="0.25">
      <c r="A1620" s="7">
        <v>37212</v>
      </c>
      <c r="B1620" s="8">
        <v>29.78</v>
      </c>
    </row>
    <row r="1621" spans="1:2" x14ac:dyDescent="0.25">
      <c r="A1621" s="7">
        <v>37215</v>
      </c>
      <c r="B1621" s="8">
        <v>29.8</v>
      </c>
    </row>
    <row r="1622" spans="1:2" x14ac:dyDescent="0.25">
      <c r="A1622" s="7">
        <v>37216</v>
      </c>
      <c r="B1622" s="8">
        <v>29.91</v>
      </c>
    </row>
    <row r="1623" spans="1:2" x14ac:dyDescent="0.25">
      <c r="A1623" s="7">
        <v>37217</v>
      </c>
      <c r="B1623" s="8">
        <v>29.9</v>
      </c>
    </row>
    <row r="1624" spans="1:2" x14ac:dyDescent="0.25">
      <c r="A1624" s="7">
        <v>37218</v>
      </c>
      <c r="B1624" s="8">
        <v>29.9</v>
      </c>
    </row>
    <row r="1625" spans="1:2" x14ac:dyDescent="0.25">
      <c r="A1625" s="7">
        <v>37219</v>
      </c>
      <c r="B1625" s="8">
        <v>29.93</v>
      </c>
    </row>
    <row r="1626" spans="1:2" x14ac:dyDescent="0.25">
      <c r="A1626" s="7">
        <v>37222</v>
      </c>
      <c r="B1626" s="8">
        <v>29.93</v>
      </c>
    </row>
    <row r="1627" spans="1:2" x14ac:dyDescent="0.25">
      <c r="A1627" s="7">
        <v>37223</v>
      </c>
      <c r="B1627" s="8">
        <v>29.93</v>
      </c>
    </row>
    <row r="1628" spans="1:2" x14ac:dyDescent="0.25">
      <c r="A1628" s="7">
        <v>37224</v>
      </c>
      <c r="B1628" s="8">
        <v>29.93</v>
      </c>
    </row>
    <row r="1629" spans="1:2" x14ac:dyDescent="0.25">
      <c r="A1629" s="7">
        <v>37225</v>
      </c>
      <c r="B1629" s="8">
        <v>29.9</v>
      </c>
    </row>
    <row r="1630" spans="1:2" x14ac:dyDescent="0.25">
      <c r="A1630" s="7">
        <v>37226</v>
      </c>
      <c r="B1630" s="8">
        <v>29.9</v>
      </c>
    </row>
    <row r="1631" spans="1:2" x14ac:dyDescent="0.25">
      <c r="A1631" s="7">
        <v>37229</v>
      </c>
      <c r="B1631" s="8">
        <v>29.93</v>
      </c>
    </row>
    <row r="1632" spans="1:2" x14ac:dyDescent="0.25">
      <c r="A1632" s="7">
        <v>37230</v>
      </c>
      <c r="B1632" s="8">
        <v>29.93</v>
      </c>
    </row>
    <row r="1633" spans="1:2" x14ac:dyDescent="0.25">
      <c r="A1633" s="7">
        <v>37231</v>
      </c>
      <c r="B1633" s="8">
        <v>29.94</v>
      </c>
    </row>
    <row r="1634" spans="1:2" x14ac:dyDescent="0.25">
      <c r="A1634" s="7">
        <v>37232</v>
      </c>
      <c r="B1634" s="8">
        <v>29.92</v>
      </c>
    </row>
    <row r="1635" spans="1:2" x14ac:dyDescent="0.25">
      <c r="A1635" s="7">
        <v>37233</v>
      </c>
      <c r="B1635" s="8">
        <v>29.95</v>
      </c>
    </row>
    <row r="1636" spans="1:2" x14ac:dyDescent="0.25">
      <c r="A1636" s="7">
        <v>37236</v>
      </c>
      <c r="B1636" s="8">
        <v>30.09</v>
      </c>
    </row>
    <row r="1637" spans="1:2" x14ac:dyDescent="0.25">
      <c r="A1637" s="7">
        <v>37237</v>
      </c>
      <c r="B1637" s="8">
        <v>30.08</v>
      </c>
    </row>
    <row r="1638" spans="1:2" x14ac:dyDescent="0.25">
      <c r="A1638" s="7">
        <v>37239</v>
      </c>
      <c r="B1638" s="8">
        <v>30.19</v>
      </c>
    </row>
    <row r="1639" spans="1:2" x14ac:dyDescent="0.25">
      <c r="A1639" s="7">
        <v>37240</v>
      </c>
      <c r="B1639" s="8">
        <v>30.18</v>
      </c>
    </row>
    <row r="1640" spans="1:2" x14ac:dyDescent="0.25">
      <c r="A1640" s="7">
        <v>37243</v>
      </c>
      <c r="B1640" s="8">
        <v>30.3</v>
      </c>
    </row>
    <row r="1641" spans="1:2" x14ac:dyDescent="0.25">
      <c r="A1641" s="7">
        <v>37244</v>
      </c>
      <c r="B1641" s="8">
        <v>30.28</v>
      </c>
    </row>
    <row r="1642" spans="1:2" x14ac:dyDescent="0.25">
      <c r="A1642" s="7">
        <v>37245</v>
      </c>
      <c r="B1642" s="8">
        <v>30.28</v>
      </c>
    </row>
    <row r="1643" spans="1:2" x14ac:dyDescent="0.25">
      <c r="A1643" s="7">
        <v>37246</v>
      </c>
      <c r="B1643" s="8">
        <v>30.26</v>
      </c>
    </row>
    <row r="1644" spans="1:2" x14ac:dyDescent="0.25">
      <c r="A1644" s="7">
        <v>37247</v>
      </c>
      <c r="B1644" s="8">
        <v>30.08</v>
      </c>
    </row>
    <row r="1645" spans="1:2" x14ac:dyDescent="0.25">
      <c r="A1645" s="7">
        <v>37250</v>
      </c>
      <c r="B1645" s="8">
        <v>30.12</v>
      </c>
    </row>
    <row r="1646" spans="1:2" x14ac:dyDescent="0.25">
      <c r="A1646" s="7">
        <v>37251</v>
      </c>
      <c r="B1646" s="8">
        <v>30.12</v>
      </c>
    </row>
    <row r="1647" spans="1:2" x14ac:dyDescent="0.25">
      <c r="A1647" s="7">
        <v>37252</v>
      </c>
      <c r="B1647" s="8">
        <v>30.21</v>
      </c>
    </row>
    <row r="1648" spans="1:2" x14ac:dyDescent="0.25">
      <c r="A1648" s="7">
        <v>37253</v>
      </c>
      <c r="B1648" s="8">
        <v>30.14</v>
      </c>
    </row>
    <row r="1649" spans="1:2" x14ac:dyDescent="0.25">
      <c r="A1649" s="7">
        <v>37257</v>
      </c>
      <c r="B1649" s="8">
        <v>30.1372</v>
      </c>
    </row>
    <row r="1650" spans="1:2" x14ac:dyDescent="0.25">
      <c r="A1650" s="7">
        <v>37260</v>
      </c>
      <c r="B1650" s="8">
        <v>30.1372</v>
      </c>
    </row>
    <row r="1651" spans="1:2" x14ac:dyDescent="0.25">
      <c r="A1651" s="7">
        <v>37261</v>
      </c>
      <c r="B1651" s="8">
        <v>30.1372</v>
      </c>
    </row>
    <row r="1652" spans="1:2" x14ac:dyDescent="0.25">
      <c r="A1652" s="7">
        <v>37265</v>
      </c>
      <c r="B1652" s="8">
        <v>30.1372</v>
      </c>
    </row>
    <row r="1653" spans="1:2" x14ac:dyDescent="0.25">
      <c r="A1653" s="7">
        <v>37266</v>
      </c>
      <c r="B1653" s="8">
        <v>30.575299999999999</v>
      </c>
    </row>
    <row r="1654" spans="1:2" x14ac:dyDescent="0.25">
      <c r="A1654" s="7">
        <v>37267</v>
      </c>
      <c r="B1654" s="8">
        <v>30.4999</v>
      </c>
    </row>
    <row r="1655" spans="1:2" x14ac:dyDescent="0.25">
      <c r="A1655" s="7">
        <v>37268</v>
      </c>
      <c r="B1655" s="8">
        <v>30.439900000000002</v>
      </c>
    </row>
    <row r="1656" spans="1:2" x14ac:dyDescent="0.25">
      <c r="A1656" s="7">
        <v>37271</v>
      </c>
      <c r="B1656" s="8">
        <v>30.449100000000001</v>
      </c>
    </row>
    <row r="1657" spans="1:2" x14ac:dyDescent="0.25">
      <c r="A1657" s="7">
        <v>37272</v>
      </c>
      <c r="B1657" s="8">
        <v>30.475100000000001</v>
      </c>
    </row>
    <row r="1658" spans="1:2" x14ac:dyDescent="0.25">
      <c r="A1658" s="7">
        <v>37273</v>
      </c>
      <c r="B1658" s="8">
        <v>30.477799999999998</v>
      </c>
    </row>
    <row r="1659" spans="1:2" x14ac:dyDescent="0.25">
      <c r="A1659" s="7">
        <v>37274</v>
      </c>
      <c r="B1659" s="8">
        <v>30.579799999999999</v>
      </c>
    </row>
    <row r="1660" spans="1:2" x14ac:dyDescent="0.25">
      <c r="A1660" s="7">
        <v>37275</v>
      </c>
      <c r="B1660" s="8">
        <v>30.578800000000001</v>
      </c>
    </row>
    <row r="1661" spans="1:2" x14ac:dyDescent="0.25">
      <c r="A1661" s="7">
        <v>37278</v>
      </c>
      <c r="B1661" s="8">
        <v>30.578800000000001</v>
      </c>
    </row>
    <row r="1662" spans="1:2" x14ac:dyDescent="0.25">
      <c r="A1662" s="7">
        <v>37279</v>
      </c>
      <c r="B1662" s="8">
        <v>30.557200000000002</v>
      </c>
    </row>
    <row r="1663" spans="1:2" x14ac:dyDescent="0.25">
      <c r="A1663" s="7">
        <v>37280</v>
      </c>
      <c r="B1663" s="8">
        <v>30.5596</v>
      </c>
    </row>
    <row r="1664" spans="1:2" x14ac:dyDescent="0.25">
      <c r="A1664" s="7">
        <v>37281</v>
      </c>
      <c r="B1664" s="8">
        <v>30.538</v>
      </c>
    </row>
    <row r="1665" spans="1:2" x14ac:dyDescent="0.25">
      <c r="A1665" s="7">
        <v>37282</v>
      </c>
      <c r="B1665" s="8">
        <v>30.594899999999999</v>
      </c>
    </row>
    <row r="1666" spans="1:2" x14ac:dyDescent="0.25">
      <c r="A1666" s="7">
        <v>37285</v>
      </c>
      <c r="B1666" s="8">
        <v>30.662299999999998</v>
      </c>
    </row>
    <row r="1667" spans="1:2" x14ac:dyDescent="0.25">
      <c r="A1667" s="7">
        <v>37286</v>
      </c>
      <c r="B1667" s="8">
        <v>30.654</v>
      </c>
    </row>
    <row r="1668" spans="1:2" x14ac:dyDescent="0.25">
      <c r="A1668" s="7">
        <v>37287</v>
      </c>
      <c r="B1668" s="8">
        <v>30.684999999999999</v>
      </c>
    </row>
    <row r="1669" spans="1:2" x14ac:dyDescent="0.25">
      <c r="A1669" s="7">
        <v>37288</v>
      </c>
      <c r="B1669" s="8">
        <v>30.6797</v>
      </c>
    </row>
    <row r="1670" spans="1:2" x14ac:dyDescent="0.25">
      <c r="A1670" s="7">
        <v>37289</v>
      </c>
      <c r="B1670" s="8">
        <v>30.682700000000001</v>
      </c>
    </row>
    <row r="1671" spans="1:2" x14ac:dyDescent="0.25">
      <c r="A1671" s="7">
        <v>37292</v>
      </c>
      <c r="B1671" s="8">
        <v>30.729900000000001</v>
      </c>
    </row>
    <row r="1672" spans="1:2" x14ac:dyDescent="0.25">
      <c r="A1672" s="7">
        <v>37293</v>
      </c>
      <c r="B1672" s="8">
        <v>30.724599999999999</v>
      </c>
    </row>
    <row r="1673" spans="1:2" x14ac:dyDescent="0.25">
      <c r="A1673" s="7">
        <v>37294</v>
      </c>
      <c r="B1673" s="8">
        <v>30.7318</v>
      </c>
    </row>
    <row r="1674" spans="1:2" x14ac:dyDescent="0.25">
      <c r="A1674" s="7">
        <v>37295</v>
      </c>
      <c r="B1674" s="8">
        <v>30.723600000000001</v>
      </c>
    </row>
    <row r="1675" spans="1:2" x14ac:dyDescent="0.25">
      <c r="A1675" s="7">
        <v>37296</v>
      </c>
      <c r="B1675" s="8">
        <v>30.764399999999998</v>
      </c>
    </row>
    <row r="1676" spans="1:2" x14ac:dyDescent="0.25">
      <c r="A1676" s="7">
        <v>37299</v>
      </c>
      <c r="B1676" s="8">
        <v>30.816299999999998</v>
      </c>
    </row>
    <row r="1677" spans="1:2" x14ac:dyDescent="0.25">
      <c r="A1677" s="7">
        <v>37300</v>
      </c>
      <c r="B1677" s="8">
        <v>30.842099999999999</v>
      </c>
    </row>
    <row r="1678" spans="1:2" x14ac:dyDescent="0.25">
      <c r="A1678" s="7">
        <v>37301</v>
      </c>
      <c r="B1678" s="8">
        <v>30.843800000000002</v>
      </c>
    </row>
    <row r="1679" spans="1:2" x14ac:dyDescent="0.25">
      <c r="A1679" s="7">
        <v>37302</v>
      </c>
      <c r="B1679" s="8">
        <v>30.828099999999999</v>
      </c>
    </row>
    <row r="1680" spans="1:2" x14ac:dyDescent="0.25">
      <c r="A1680" s="7">
        <v>37303</v>
      </c>
      <c r="B1680" s="8">
        <v>30.820599999999999</v>
      </c>
    </row>
    <row r="1681" spans="1:2" x14ac:dyDescent="0.25">
      <c r="A1681" s="7">
        <v>37306</v>
      </c>
      <c r="B1681" s="8">
        <v>30.820599999999999</v>
      </c>
    </row>
    <row r="1682" spans="1:2" x14ac:dyDescent="0.25">
      <c r="A1682" s="7">
        <v>37307</v>
      </c>
      <c r="B1682" s="8">
        <v>30.8949</v>
      </c>
    </row>
    <row r="1683" spans="1:2" x14ac:dyDescent="0.25">
      <c r="A1683" s="7">
        <v>37308</v>
      </c>
      <c r="B1683" s="8">
        <v>30.884</v>
      </c>
    </row>
    <row r="1684" spans="1:2" x14ac:dyDescent="0.25">
      <c r="A1684" s="7">
        <v>37309</v>
      </c>
      <c r="B1684" s="8">
        <v>30.858000000000001</v>
      </c>
    </row>
    <row r="1685" spans="1:2" x14ac:dyDescent="0.25">
      <c r="A1685" s="7">
        <v>37310</v>
      </c>
      <c r="B1685" s="8">
        <v>30.840900000000001</v>
      </c>
    </row>
    <row r="1686" spans="1:2" x14ac:dyDescent="0.25">
      <c r="A1686" s="7">
        <v>37314</v>
      </c>
      <c r="B1686" s="8">
        <v>30.8949</v>
      </c>
    </row>
    <row r="1687" spans="1:2" x14ac:dyDescent="0.25">
      <c r="A1687" s="7">
        <v>37315</v>
      </c>
      <c r="B1687" s="8">
        <v>30.927399999999999</v>
      </c>
    </row>
    <row r="1688" spans="1:2" x14ac:dyDescent="0.25">
      <c r="A1688" s="7">
        <v>37316</v>
      </c>
      <c r="B1688" s="8">
        <v>30.9404</v>
      </c>
    </row>
    <row r="1689" spans="1:2" x14ac:dyDescent="0.25">
      <c r="A1689" s="7">
        <v>37317</v>
      </c>
      <c r="B1689" s="8">
        <v>30.9436</v>
      </c>
    </row>
    <row r="1690" spans="1:2" x14ac:dyDescent="0.25">
      <c r="A1690" s="7">
        <v>37320</v>
      </c>
      <c r="B1690" s="8">
        <v>30.994900000000001</v>
      </c>
    </row>
    <row r="1691" spans="1:2" x14ac:dyDescent="0.25">
      <c r="A1691" s="7">
        <v>37321</v>
      </c>
      <c r="B1691" s="8">
        <v>30.9909</v>
      </c>
    </row>
    <row r="1692" spans="1:2" x14ac:dyDescent="0.25">
      <c r="A1692" s="7">
        <v>37322</v>
      </c>
      <c r="B1692" s="8">
        <v>30.994599999999998</v>
      </c>
    </row>
    <row r="1693" spans="1:2" x14ac:dyDescent="0.25">
      <c r="A1693" s="7">
        <v>37323</v>
      </c>
      <c r="B1693" s="8">
        <v>30.994599999999998</v>
      </c>
    </row>
    <row r="1694" spans="1:2" x14ac:dyDescent="0.25">
      <c r="A1694" s="7">
        <v>37327</v>
      </c>
      <c r="B1694" s="8">
        <v>31.063199999999998</v>
      </c>
    </row>
    <row r="1695" spans="1:2" x14ac:dyDescent="0.25">
      <c r="A1695" s="7">
        <v>37328</v>
      </c>
      <c r="B1695" s="8">
        <v>31.054500000000001</v>
      </c>
    </row>
    <row r="1696" spans="1:2" x14ac:dyDescent="0.25">
      <c r="A1696" s="7">
        <v>37329</v>
      </c>
      <c r="B1696" s="8">
        <v>31.075800000000001</v>
      </c>
    </row>
    <row r="1697" spans="1:2" x14ac:dyDescent="0.25">
      <c r="A1697" s="7">
        <v>37330</v>
      </c>
      <c r="B1697" s="8">
        <v>31.023700000000002</v>
      </c>
    </row>
    <row r="1698" spans="1:2" x14ac:dyDescent="0.25">
      <c r="A1698" s="7">
        <v>37331</v>
      </c>
      <c r="B1698" s="8">
        <v>31.071000000000002</v>
      </c>
    </row>
    <row r="1699" spans="1:2" x14ac:dyDescent="0.25">
      <c r="A1699" s="7">
        <v>37334</v>
      </c>
      <c r="B1699" s="8">
        <v>31.111899999999999</v>
      </c>
    </row>
    <row r="1700" spans="1:2" x14ac:dyDescent="0.25">
      <c r="A1700" s="7">
        <v>37335</v>
      </c>
      <c r="B1700" s="8">
        <v>31.1248</v>
      </c>
    </row>
    <row r="1701" spans="1:2" x14ac:dyDescent="0.25">
      <c r="A1701" s="7">
        <v>37336</v>
      </c>
      <c r="B1701" s="8">
        <v>31.1325</v>
      </c>
    </row>
    <row r="1702" spans="1:2" x14ac:dyDescent="0.25">
      <c r="A1702" s="7">
        <v>37337</v>
      </c>
      <c r="B1702" s="8">
        <v>31.127600000000001</v>
      </c>
    </row>
    <row r="1703" spans="1:2" x14ac:dyDescent="0.25">
      <c r="A1703" s="7">
        <v>37338</v>
      </c>
      <c r="B1703" s="8">
        <v>31.116800000000001</v>
      </c>
    </row>
    <row r="1704" spans="1:2" x14ac:dyDescent="0.25">
      <c r="A1704" s="7">
        <v>37341</v>
      </c>
      <c r="B1704" s="8">
        <v>31.151</v>
      </c>
    </row>
    <row r="1705" spans="1:2" x14ac:dyDescent="0.25">
      <c r="A1705" s="7">
        <v>37342</v>
      </c>
      <c r="B1705" s="8">
        <v>31.135300000000001</v>
      </c>
    </row>
    <row r="1706" spans="1:2" x14ac:dyDescent="0.25">
      <c r="A1706" s="7">
        <v>37343</v>
      </c>
      <c r="B1706" s="8">
        <v>31.114699999999999</v>
      </c>
    </row>
    <row r="1707" spans="1:2" x14ac:dyDescent="0.25">
      <c r="A1707" s="7">
        <v>37344</v>
      </c>
      <c r="B1707" s="8">
        <v>31.0686</v>
      </c>
    </row>
    <row r="1708" spans="1:2" x14ac:dyDescent="0.25">
      <c r="A1708" s="7">
        <v>37345</v>
      </c>
      <c r="B1708" s="8">
        <v>31.119199999999999</v>
      </c>
    </row>
    <row r="1709" spans="1:2" x14ac:dyDescent="0.25">
      <c r="A1709" s="7">
        <v>37348</v>
      </c>
      <c r="B1709" s="8">
        <v>31.174099999999999</v>
      </c>
    </row>
    <row r="1710" spans="1:2" x14ac:dyDescent="0.25">
      <c r="A1710" s="7">
        <v>37349</v>
      </c>
      <c r="B1710" s="8">
        <v>31.173300000000001</v>
      </c>
    </row>
    <row r="1711" spans="1:2" x14ac:dyDescent="0.25">
      <c r="A1711" s="7">
        <v>37350</v>
      </c>
      <c r="B1711" s="8">
        <v>31.193300000000001</v>
      </c>
    </row>
    <row r="1712" spans="1:2" x14ac:dyDescent="0.25">
      <c r="A1712" s="7">
        <v>37351</v>
      </c>
      <c r="B1712" s="8">
        <v>31.184000000000001</v>
      </c>
    </row>
    <row r="1713" spans="1:2" x14ac:dyDescent="0.25">
      <c r="A1713" s="7">
        <v>37352</v>
      </c>
      <c r="B1713" s="8">
        <v>31.181999999999999</v>
      </c>
    </row>
    <row r="1714" spans="1:2" x14ac:dyDescent="0.25">
      <c r="A1714" s="7">
        <v>37355</v>
      </c>
      <c r="B1714" s="8">
        <v>31.189299999999999</v>
      </c>
    </row>
    <row r="1715" spans="1:2" x14ac:dyDescent="0.25">
      <c r="A1715" s="7">
        <v>37356</v>
      </c>
      <c r="B1715" s="8">
        <v>31.164400000000001</v>
      </c>
    </row>
    <row r="1716" spans="1:2" x14ac:dyDescent="0.25">
      <c r="A1716" s="7">
        <v>37357</v>
      </c>
      <c r="B1716" s="8">
        <v>31.167899999999999</v>
      </c>
    </row>
    <row r="1717" spans="1:2" x14ac:dyDescent="0.25">
      <c r="A1717" s="7">
        <v>37358</v>
      </c>
      <c r="B1717" s="8">
        <v>31.1982</v>
      </c>
    </row>
    <row r="1718" spans="1:2" x14ac:dyDescent="0.25">
      <c r="A1718" s="7">
        <v>37359</v>
      </c>
      <c r="B1718" s="8">
        <v>31.173400000000001</v>
      </c>
    </row>
    <row r="1719" spans="1:2" x14ac:dyDescent="0.25">
      <c r="A1719" s="7">
        <v>37362</v>
      </c>
      <c r="B1719" s="8">
        <v>31.152200000000001</v>
      </c>
    </row>
    <row r="1720" spans="1:2" x14ac:dyDescent="0.25">
      <c r="A1720" s="7">
        <v>37363</v>
      </c>
      <c r="B1720" s="8">
        <v>31.149799999999999</v>
      </c>
    </row>
    <row r="1721" spans="1:2" x14ac:dyDescent="0.25">
      <c r="A1721" s="7">
        <v>37364</v>
      </c>
      <c r="B1721" s="8">
        <v>31.151700000000002</v>
      </c>
    </row>
    <row r="1722" spans="1:2" x14ac:dyDescent="0.25">
      <c r="A1722" s="7">
        <v>37365</v>
      </c>
      <c r="B1722" s="8">
        <v>31.164899999999999</v>
      </c>
    </row>
    <row r="1723" spans="1:2" x14ac:dyDescent="0.25">
      <c r="A1723" s="7">
        <v>37366</v>
      </c>
      <c r="B1723" s="8">
        <v>31.171099999999999</v>
      </c>
    </row>
    <row r="1724" spans="1:2" x14ac:dyDescent="0.25">
      <c r="A1724" s="7">
        <v>37369</v>
      </c>
      <c r="B1724" s="8">
        <v>31.151599999999998</v>
      </c>
    </row>
    <row r="1725" spans="1:2" x14ac:dyDescent="0.25">
      <c r="A1725" s="7">
        <v>37370</v>
      </c>
      <c r="B1725" s="8">
        <v>31.149799999999999</v>
      </c>
    </row>
    <row r="1726" spans="1:2" x14ac:dyDescent="0.25">
      <c r="A1726" s="7">
        <v>37371</v>
      </c>
      <c r="B1726" s="8">
        <v>31.157900000000001</v>
      </c>
    </row>
    <row r="1727" spans="1:2" x14ac:dyDescent="0.25">
      <c r="A1727" s="7">
        <v>37372</v>
      </c>
      <c r="B1727" s="8">
        <v>31.1783</v>
      </c>
    </row>
    <row r="1728" spans="1:2" x14ac:dyDescent="0.25">
      <c r="A1728" s="7">
        <v>37373</v>
      </c>
      <c r="B1728" s="8">
        <v>31.197700000000001</v>
      </c>
    </row>
    <row r="1729" spans="1:2" x14ac:dyDescent="0.25">
      <c r="A1729" s="7">
        <v>37374</v>
      </c>
      <c r="B1729" s="8">
        <v>31.197700000000001</v>
      </c>
    </row>
    <row r="1730" spans="1:2" x14ac:dyDescent="0.25">
      <c r="A1730" s="7">
        <v>37376</v>
      </c>
      <c r="B1730" s="8">
        <v>31.196300000000001</v>
      </c>
    </row>
    <row r="1731" spans="1:2" x14ac:dyDescent="0.25">
      <c r="A1731" s="7">
        <v>37377</v>
      </c>
      <c r="B1731" s="8">
        <v>31.1951</v>
      </c>
    </row>
    <row r="1732" spans="1:2" x14ac:dyDescent="0.25">
      <c r="A1732" s="7">
        <v>37383</v>
      </c>
      <c r="B1732" s="8">
        <v>31.1967</v>
      </c>
    </row>
    <row r="1733" spans="1:2" x14ac:dyDescent="0.25">
      <c r="A1733" s="7">
        <v>37384</v>
      </c>
      <c r="B1733" s="8">
        <v>31.1951</v>
      </c>
    </row>
    <row r="1734" spans="1:2" x14ac:dyDescent="0.25">
      <c r="A1734" s="7">
        <v>37385</v>
      </c>
      <c r="B1734" s="8">
        <v>31.2119</v>
      </c>
    </row>
    <row r="1735" spans="1:2" x14ac:dyDescent="0.25">
      <c r="A1735" s="7">
        <v>37390</v>
      </c>
      <c r="B1735" s="8">
        <v>31.2471</v>
      </c>
    </row>
    <row r="1736" spans="1:2" x14ac:dyDescent="0.25">
      <c r="A1736" s="7">
        <v>37391</v>
      </c>
      <c r="B1736" s="8">
        <v>31.2453</v>
      </c>
    </row>
    <row r="1737" spans="1:2" x14ac:dyDescent="0.25">
      <c r="A1737" s="7">
        <v>37392</v>
      </c>
      <c r="B1737" s="8">
        <v>31.2468</v>
      </c>
    </row>
    <row r="1738" spans="1:2" x14ac:dyDescent="0.25">
      <c r="A1738" s="7">
        <v>37393</v>
      </c>
      <c r="B1738" s="8">
        <v>31.255400000000002</v>
      </c>
    </row>
    <row r="1739" spans="1:2" x14ac:dyDescent="0.25">
      <c r="A1739" s="7">
        <v>37394</v>
      </c>
      <c r="B1739" s="8">
        <v>31.255299999999998</v>
      </c>
    </row>
    <row r="1740" spans="1:2" x14ac:dyDescent="0.25">
      <c r="A1740" s="7">
        <v>37395</v>
      </c>
      <c r="B1740" s="8">
        <v>31.255299999999998</v>
      </c>
    </row>
    <row r="1741" spans="1:2" x14ac:dyDescent="0.25">
      <c r="A1741" s="7">
        <v>37397</v>
      </c>
      <c r="B1741" s="8">
        <v>31.255099999999999</v>
      </c>
    </row>
    <row r="1742" spans="1:2" x14ac:dyDescent="0.25">
      <c r="A1742" s="7">
        <v>37398</v>
      </c>
      <c r="B1742" s="8">
        <v>31.254999999999999</v>
      </c>
    </row>
    <row r="1743" spans="1:2" x14ac:dyDescent="0.25">
      <c r="A1743" s="7">
        <v>37399</v>
      </c>
      <c r="B1743" s="8">
        <v>31.2652</v>
      </c>
    </row>
    <row r="1744" spans="1:2" x14ac:dyDescent="0.25">
      <c r="A1744" s="7">
        <v>37400</v>
      </c>
      <c r="B1744" s="8">
        <v>31.274999999999999</v>
      </c>
    </row>
    <row r="1745" spans="1:2" x14ac:dyDescent="0.25">
      <c r="A1745" s="7">
        <v>37401</v>
      </c>
      <c r="B1745" s="8">
        <v>31.285</v>
      </c>
    </row>
    <row r="1746" spans="1:2" x14ac:dyDescent="0.25">
      <c r="A1746" s="7">
        <v>37404</v>
      </c>
      <c r="B1746" s="8">
        <v>31.285</v>
      </c>
    </row>
    <row r="1747" spans="1:2" x14ac:dyDescent="0.25">
      <c r="A1747" s="7">
        <v>37405</v>
      </c>
      <c r="B1747" s="8">
        <v>31.304300000000001</v>
      </c>
    </row>
    <row r="1748" spans="1:2" x14ac:dyDescent="0.25">
      <c r="A1748" s="7">
        <v>37406</v>
      </c>
      <c r="B1748" s="8">
        <v>31.307099999999998</v>
      </c>
    </row>
    <row r="1749" spans="1:2" x14ac:dyDescent="0.25">
      <c r="A1749" s="7">
        <v>37407</v>
      </c>
      <c r="B1749" s="8">
        <v>31.307099999999998</v>
      </c>
    </row>
    <row r="1750" spans="1:2" x14ac:dyDescent="0.25">
      <c r="A1750" s="7">
        <v>37408</v>
      </c>
      <c r="B1750" s="8">
        <v>31.305800000000001</v>
      </c>
    </row>
    <row r="1751" spans="1:2" x14ac:dyDescent="0.25">
      <c r="A1751" s="7">
        <v>37411</v>
      </c>
      <c r="B1751" s="8">
        <v>31.313600000000001</v>
      </c>
    </row>
    <row r="1752" spans="1:2" x14ac:dyDescent="0.25">
      <c r="A1752" s="7">
        <v>37412</v>
      </c>
      <c r="B1752" s="8">
        <v>31.327200000000001</v>
      </c>
    </row>
    <row r="1753" spans="1:2" x14ac:dyDescent="0.25">
      <c r="A1753" s="7">
        <v>37413</v>
      </c>
      <c r="B1753" s="8">
        <v>31.3521</v>
      </c>
    </row>
    <row r="1754" spans="1:2" x14ac:dyDescent="0.25">
      <c r="A1754" s="7">
        <v>37414</v>
      </c>
      <c r="B1754" s="8">
        <v>31.392399999999999</v>
      </c>
    </row>
    <row r="1755" spans="1:2" x14ac:dyDescent="0.25">
      <c r="A1755" s="7">
        <v>37415</v>
      </c>
      <c r="B1755" s="8">
        <v>31.396999999999998</v>
      </c>
    </row>
    <row r="1756" spans="1:2" x14ac:dyDescent="0.25">
      <c r="A1756" s="7">
        <v>37418</v>
      </c>
      <c r="B1756" s="8">
        <v>31.404599999999999</v>
      </c>
    </row>
    <row r="1757" spans="1:2" x14ac:dyDescent="0.25">
      <c r="A1757" s="7">
        <v>37419</v>
      </c>
      <c r="B1757" s="8">
        <v>31.392800000000001</v>
      </c>
    </row>
    <row r="1758" spans="1:2" x14ac:dyDescent="0.25">
      <c r="A1758" s="7">
        <v>37421</v>
      </c>
      <c r="B1758" s="8">
        <v>31.395800000000001</v>
      </c>
    </row>
    <row r="1759" spans="1:2" x14ac:dyDescent="0.25">
      <c r="A1759" s="7">
        <v>37422</v>
      </c>
      <c r="B1759" s="8">
        <v>31.3965</v>
      </c>
    </row>
    <row r="1760" spans="1:2" x14ac:dyDescent="0.25">
      <c r="A1760" s="7">
        <v>37425</v>
      </c>
      <c r="B1760" s="8">
        <v>31.3903</v>
      </c>
    </row>
    <row r="1761" spans="1:2" x14ac:dyDescent="0.25">
      <c r="A1761" s="7">
        <v>37426</v>
      </c>
      <c r="B1761" s="8">
        <v>31.4115</v>
      </c>
    </row>
    <row r="1762" spans="1:2" x14ac:dyDescent="0.25">
      <c r="A1762" s="7">
        <v>37427</v>
      </c>
      <c r="B1762" s="8">
        <v>31.433700000000002</v>
      </c>
    </row>
    <row r="1763" spans="1:2" x14ac:dyDescent="0.25">
      <c r="A1763" s="7">
        <v>37428</v>
      </c>
      <c r="B1763" s="8">
        <v>31.437000000000001</v>
      </c>
    </row>
    <row r="1764" spans="1:2" x14ac:dyDescent="0.25">
      <c r="A1764" s="7">
        <v>37429</v>
      </c>
      <c r="B1764" s="8">
        <v>31.453099999999999</v>
      </c>
    </row>
    <row r="1765" spans="1:2" x14ac:dyDescent="0.25">
      <c r="A1765" s="7">
        <v>37432</v>
      </c>
      <c r="B1765" s="8">
        <v>31.4725</v>
      </c>
    </row>
    <row r="1766" spans="1:2" x14ac:dyDescent="0.25">
      <c r="A1766" s="7">
        <v>37433</v>
      </c>
      <c r="B1766" s="8">
        <v>31.4758</v>
      </c>
    </row>
    <row r="1767" spans="1:2" x14ac:dyDescent="0.25">
      <c r="A1767" s="7">
        <v>37434</v>
      </c>
      <c r="B1767" s="8">
        <v>31.460799999999999</v>
      </c>
    </row>
    <row r="1768" spans="1:2" x14ac:dyDescent="0.25">
      <c r="A1768" s="7">
        <v>37435</v>
      </c>
      <c r="B1768" s="8">
        <v>31.439</v>
      </c>
    </row>
    <row r="1769" spans="1:2" x14ac:dyDescent="0.25">
      <c r="A1769" s="7">
        <v>37436</v>
      </c>
      <c r="B1769" s="8">
        <v>31.447099999999999</v>
      </c>
    </row>
    <row r="1770" spans="1:2" x14ac:dyDescent="0.25">
      <c r="A1770" s="7">
        <v>37439</v>
      </c>
      <c r="B1770" s="8">
        <v>31.5002</v>
      </c>
    </row>
    <row r="1771" spans="1:2" x14ac:dyDescent="0.25">
      <c r="A1771" s="7">
        <v>37440</v>
      </c>
      <c r="B1771" s="8">
        <v>31.5124</v>
      </c>
    </row>
    <row r="1772" spans="1:2" x14ac:dyDescent="0.25">
      <c r="A1772" s="7">
        <v>37441</v>
      </c>
      <c r="B1772" s="8">
        <v>31.512799999999999</v>
      </c>
    </row>
    <row r="1773" spans="1:2" x14ac:dyDescent="0.25">
      <c r="A1773" s="7">
        <v>37442</v>
      </c>
      <c r="B1773" s="8">
        <v>31.512799999999999</v>
      </c>
    </row>
    <row r="1774" spans="1:2" x14ac:dyDescent="0.25">
      <c r="A1774" s="7">
        <v>37443</v>
      </c>
      <c r="B1774" s="8">
        <v>31.515599999999999</v>
      </c>
    </row>
    <row r="1775" spans="1:2" x14ac:dyDescent="0.25">
      <c r="A1775" s="7">
        <v>37446</v>
      </c>
      <c r="B1775" s="8">
        <v>31.53</v>
      </c>
    </row>
    <row r="1776" spans="1:2" x14ac:dyDescent="0.25">
      <c r="A1776" s="7">
        <v>37447</v>
      </c>
      <c r="B1776" s="8">
        <v>31.5533</v>
      </c>
    </row>
    <row r="1777" spans="1:2" x14ac:dyDescent="0.25">
      <c r="A1777" s="7">
        <v>37448</v>
      </c>
      <c r="B1777" s="8">
        <v>31.547599999999999</v>
      </c>
    </row>
    <row r="1778" spans="1:2" x14ac:dyDescent="0.25">
      <c r="A1778" s="7">
        <v>37449</v>
      </c>
      <c r="B1778" s="8">
        <v>31.543700000000001</v>
      </c>
    </row>
    <row r="1779" spans="1:2" x14ac:dyDescent="0.25">
      <c r="A1779" s="7">
        <v>37450</v>
      </c>
      <c r="B1779" s="8">
        <v>31.555499999999999</v>
      </c>
    </row>
    <row r="1780" spans="1:2" x14ac:dyDescent="0.25">
      <c r="A1780" s="7">
        <v>37453</v>
      </c>
      <c r="B1780" s="8">
        <v>31.494800000000001</v>
      </c>
    </row>
    <row r="1781" spans="1:2" x14ac:dyDescent="0.25">
      <c r="A1781" s="7">
        <v>37454</v>
      </c>
      <c r="B1781" s="8">
        <v>31.477900000000002</v>
      </c>
    </row>
    <row r="1782" spans="1:2" x14ac:dyDescent="0.25">
      <c r="A1782" s="7">
        <v>37455</v>
      </c>
      <c r="B1782" s="8">
        <v>31.5395</v>
      </c>
    </row>
    <row r="1783" spans="1:2" x14ac:dyDescent="0.25">
      <c r="A1783" s="7">
        <v>37456</v>
      </c>
      <c r="B1783" s="8">
        <v>31.539400000000001</v>
      </c>
    </row>
    <row r="1784" spans="1:2" x14ac:dyDescent="0.25">
      <c r="A1784" s="7">
        <v>37457</v>
      </c>
      <c r="B1784" s="8">
        <v>31.533200000000001</v>
      </c>
    </row>
    <row r="1785" spans="1:2" x14ac:dyDescent="0.25">
      <c r="A1785" s="7">
        <v>37460</v>
      </c>
      <c r="B1785" s="8">
        <v>31.505600000000001</v>
      </c>
    </row>
    <row r="1786" spans="1:2" x14ac:dyDescent="0.25">
      <c r="A1786" s="7">
        <v>37461</v>
      </c>
      <c r="B1786" s="8">
        <v>31.5015</v>
      </c>
    </row>
    <row r="1787" spans="1:2" x14ac:dyDescent="0.25">
      <c r="A1787" s="7">
        <v>37462</v>
      </c>
      <c r="B1787" s="8">
        <v>31.503499999999999</v>
      </c>
    </row>
    <row r="1788" spans="1:2" x14ac:dyDescent="0.25">
      <c r="A1788" s="7">
        <v>37463</v>
      </c>
      <c r="B1788" s="8">
        <v>31.533300000000001</v>
      </c>
    </row>
    <row r="1789" spans="1:2" x14ac:dyDescent="0.25">
      <c r="A1789" s="7">
        <v>37464</v>
      </c>
      <c r="B1789" s="8">
        <v>31.506900000000002</v>
      </c>
    </row>
    <row r="1790" spans="1:2" x14ac:dyDescent="0.25">
      <c r="A1790" s="7">
        <v>37467</v>
      </c>
      <c r="B1790" s="8">
        <v>31.470099999999999</v>
      </c>
    </row>
    <row r="1791" spans="1:2" x14ac:dyDescent="0.25">
      <c r="A1791" s="7">
        <v>37468</v>
      </c>
      <c r="B1791" s="8">
        <v>31.440100000000001</v>
      </c>
    </row>
    <row r="1792" spans="1:2" x14ac:dyDescent="0.25">
      <c r="A1792" s="7">
        <v>37469</v>
      </c>
      <c r="B1792" s="8">
        <v>31.456800000000001</v>
      </c>
    </row>
    <row r="1793" spans="1:2" x14ac:dyDescent="0.25">
      <c r="A1793" s="7">
        <v>37470</v>
      </c>
      <c r="B1793" s="8">
        <v>31.523800000000001</v>
      </c>
    </row>
    <row r="1794" spans="1:2" x14ac:dyDescent="0.25">
      <c r="A1794" s="7">
        <v>37471</v>
      </c>
      <c r="B1794" s="8">
        <v>31.5502</v>
      </c>
    </row>
    <row r="1795" spans="1:2" x14ac:dyDescent="0.25">
      <c r="A1795" s="7">
        <v>37474</v>
      </c>
      <c r="B1795" s="8">
        <v>31.540900000000001</v>
      </c>
    </row>
    <row r="1796" spans="1:2" x14ac:dyDescent="0.25">
      <c r="A1796" s="7">
        <v>37475</v>
      </c>
      <c r="B1796" s="8">
        <v>31.532399999999999</v>
      </c>
    </row>
    <row r="1797" spans="1:2" x14ac:dyDescent="0.25">
      <c r="A1797" s="7">
        <v>37476</v>
      </c>
      <c r="B1797" s="8">
        <v>31.554200000000002</v>
      </c>
    </row>
    <row r="1798" spans="1:2" x14ac:dyDescent="0.25">
      <c r="A1798" s="7">
        <v>37477</v>
      </c>
      <c r="B1798" s="8">
        <v>31.5581</v>
      </c>
    </row>
    <row r="1799" spans="1:2" x14ac:dyDescent="0.25">
      <c r="A1799" s="7">
        <v>37478</v>
      </c>
      <c r="B1799" s="8">
        <v>31.582799999999999</v>
      </c>
    </row>
    <row r="1800" spans="1:2" x14ac:dyDescent="0.25">
      <c r="A1800" s="7">
        <v>37481</v>
      </c>
      <c r="B1800" s="8">
        <v>31.561199999999999</v>
      </c>
    </row>
    <row r="1801" spans="1:2" x14ac:dyDescent="0.25">
      <c r="A1801" s="7">
        <v>37482</v>
      </c>
      <c r="B1801" s="8">
        <v>31.5321</v>
      </c>
    </row>
    <row r="1802" spans="1:2" x14ac:dyDescent="0.25">
      <c r="A1802" s="7">
        <v>37483</v>
      </c>
      <c r="B1802" s="8">
        <v>31.540500000000002</v>
      </c>
    </row>
    <row r="1803" spans="1:2" x14ac:dyDescent="0.25">
      <c r="A1803" s="7">
        <v>37484</v>
      </c>
      <c r="B1803" s="8">
        <v>31.5608</v>
      </c>
    </row>
    <row r="1804" spans="1:2" x14ac:dyDescent="0.25">
      <c r="A1804" s="7">
        <v>37485</v>
      </c>
      <c r="B1804" s="8">
        <v>31.566800000000001</v>
      </c>
    </row>
    <row r="1805" spans="1:2" x14ac:dyDescent="0.25">
      <c r="A1805" s="7">
        <v>37488</v>
      </c>
      <c r="B1805" s="8">
        <v>31.555</v>
      </c>
    </row>
    <row r="1806" spans="1:2" x14ac:dyDescent="0.25">
      <c r="A1806" s="7">
        <v>37489</v>
      </c>
      <c r="B1806" s="8">
        <v>31.565000000000001</v>
      </c>
    </row>
    <row r="1807" spans="1:2" x14ac:dyDescent="0.25">
      <c r="A1807" s="7">
        <v>37490</v>
      </c>
      <c r="B1807" s="8">
        <v>31.573499999999999</v>
      </c>
    </row>
    <row r="1808" spans="1:2" x14ac:dyDescent="0.25">
      <c r="A1808" s="7">
        <v>37491</v>
      </c>
      <c r="B1808" s="8">
        <v>31.571100000000001</v>
      </c>
    </row>
    <row r="1809" spans="1:2" x14ac:dyDescent="0.25">
      <c r="A1809" s="7">
        <v>37492</v>
      </c>
      <c r="B1809" s="8">
        <v>31.572500000000002</v>
      </c>
    </row>
    <row r="1810" spans="1:2" x14ac:dyDescent="0.25">
      <c r="A1810" s="7">
        <v>37495</v>
      </c>
      <c r="B1810" s="8">
        <v>31.580300000000001</v>
      </c>
    </row>
    <row r="1811" spans="1:2" x14ac:dyDescent="0.25">
      <c r="A1811" s="7">
        <v>37496</v>
      </c>
      <c r="B1811" s="8">
        <v>31.554200000000002</v>
      </c>
    </row>
    <row r="1812" spans="1:2" x14ac:dyDescent="0.25">
      <c r="A1812" s="7">
        <v>37497</v>
      </c>
      <c r="B1812" s="8">
        <v>31.575199999999999</v>
      </c>
    </row>
    <row r="1813" spans="1:2" x14ac:dyDescent="0.25">
      <c r="A1813" s="7">
        <v>37498</v>
      </c>
      <c r="B1813" s="8">
        <v>31.574400000000001</v>
      </c>
    </row>
    <row r="1814" spans="1:2" x14ac:dyDescent="0.25">
      <c r="A1814" s="7">
        <v>37499</v>
      </c>
      <c r="B1814" s="8">
        <v>31.567299999999999</v>
      </c>
    </row>
    <row r="1815" spans="1:2" x14ac:dyDescent="0.25">
      <c r="A1815" s="7">
        <v>37502</v>
      </c>
      <c r="B1815" s="8">
        <v>31.567299999999999</v>
      </c>
    </row>
    <row r="1816" spans="1:2" x14ac:dyDescent="0.25">
      <c r="A1816" s="7">
        <v>37503</v>
      </c>
      <c r="B1816" s="8">
        <v>31.6053</v>
      </c>
    </row>
    <row r="1817" spans="1:2" x14ac:dyDescent="0.25">
      <c r="A1817" s="7">
        <v>37504</v>
      </c>
      <c r="B1817" s="8">
        <v>31.611699999999999</v>
      </c>
    </row>
    <row r="1818" spans="1:2" x14ac:dyDescent="0.25">
      <c r="A1818" s="7">
        <v>37505</v>
      </c>
      <c r="B1818" s="8">
        <v>31.6113</v>
      </c>
    </row>
    <row r="1819" spans="1:2" x14ac:dyDescent="0.25">
      <c r="A1819" s="7">
        <v>37506</v>
      </c>
      <c r="B1819" s="8">
        <v>31.612300000000001</v>
      </c>
    </row>
    <row r="1820" spans="1:2" x14ac:dyDescent="0.25">
      <c r="A1820" s="7">
        <v>37509</v>
      </c>
      <c r="B1820" s="8">
        <v>31.626799999999999</v>
      </c>
    </row>
    <row r="1821" spans="1:2" x14ac:dyDescent="0.25">
      <c r="A1821" s="7">
        <v>37510</v>
      </c>
      <c r="B1821" s="8">
        <v>31.630199999999999</v>
      </c>
    </row>
    <row r="1822" spans="1:2" x14ac:dyDescent="0.25">
      <c r="A1822" s="7">
        <v>37511</v>
      </c>
      <c r="B1822" s="8">
        <v>31.640899999999998</v>
      </c>
    </row>
    <row r="1823" spans="1:2" x14ac:dyDescent="0.25">
      <c r="A1823" s="7">
        <v>37512</v>
      </c>
      <c r="B1823" s="8">
        <v>31.6493</v>
      </c>
    </row>
    <row r="1824" spans="1:2" x14ac:dyDescent="0.25">
      <c r="A1824" s="7">
        <v>37513</v>
      </c>
      <c r="B1824" s="8">
        <v>31.641500000000001</v>
      </c>
    </row>
    <row r="1825" spans="1:2" x14ac:dyDescent="0.25">
      <c r="A1825" s="7">
        <v>37516</v>
      </c>
      <c r="B1825" s="8">
        <v>31.6297</v>
      </c>
    </row>
    <row r="1826" spans="1:2" x14ac:dyDescent="0.25">
      <c r="A1826" s="7">
        <v>37517</v>
      </c>
      <c r="B1826" s="8">
        <v>31.624400000000001</v>
      </c>
    </row>
    <row r="1827" spans="1:2" x14ac:dyDescent="0.25">
      <c r="A1827" s="7">
        <v>37518</v>
      </c>
      <c r="B1827" s="8">
        <v>31.6251</v>
      </c>
    </row>
    <row r="1828" spans="1:2" x14ac:dyDescent="0.25">
      <c r="A1828" s="7">
        <v>37519</v>
      </c>
      <c r="B1828" s="8">
        <v>31.642499999999998</v>
      </c>
    </row>
    <row r="1829" spans="1:2" x14ac:dyDescent="0.25">
      <c r="A1829" s="7">
        <v>37520</v>
      </c>
      <c r="B1829" s="8">
        <v>31.637899999999998</v>
      </c>
    </row>
    <row r="1830" spans="1:2" x14ac:dyDescent="0.25">
      <c r="A1830" s="7">
        <v>37523</v>
      </c>
      <c r="B1830" s="8">
        <v>31.6325</v>
      </c>
    </row>
    <row r="1831" spans="1:2" x14ac:dyDescent="0.25">
      <c r="A1831" s="7">
        <v>37524</v>
      </c>
      <c r="B1831" s="8">
        <v>31.635400000000001</v>
      </c>
    </row>
    <row r="1832" spans="1:2" x14ac:dyDescent="0.25">
      <c r="A1832" s="7">
        <v>37525</v>
      </c>
      <c r="B1832" s="8">
        <v>31.638200000000001</v>
      </c>
    </row>
    <row r="1833" spans="1:2" x14ac:dyDescent="0.25">
      <c r="A1833" s="7">
        <v>37526</v>
      </c>
      <c r="B1833" s="8">
        <v>31.635000000000002</v>
      </c>
    </row>
    <row r="1834" spans="1:2" x14ac:dyDescent="0.25">
      <c r="A1834" s="7">
        <v>37527</v>
      </c>
      <c r="B1834" s="8">
        <v>31.6358</v>
      </c>
    </row>
    <row r="1835" spans="1:2" x14ac:dyDescent="0.25">
      <c r="A1835" s="7">
        <v>37530</v>
      </c>
      <c r="B1835" s="8">
        <v>31.682700000000001</v>
      </c>
    </row>
    <row r="1836" spans="1:2" x14ac:dyDescent="0.25">
      <c r="A1836" s="7">
        <v>37531</v>
      </c>
      <c r="B1836" s="8">
        <v>31.6919</v>
      </c>
    </row>
    <row r="1837" spans="1:2" x14ac:dyDescent="0.25">
      <c r="A1837" s="7">
        <v>37532</v>
      </c>
      <c r="B1837" s="8">
        <v>31.6982</v>
      </c>
    </row>
    <row r="1838" spans="1:2" x14ac:dyDescent="0.25">
      <c r="A1838" s="7">
        <v>37533</v>
      </c>
      <c r="B1838" s="8">
        <v>31.680900000000001</v>
      </c>
    </row>
    <row r="1839" spans="1:2" x14ac:dyDescent="0.25">
      <c r="A1839" s="7">
        <v>37534</v>
      </c>
      <c r="B1839" s="8">
        <v>31.68</v>
      </c>
    </row>
    <row r="1840" spans="1:2" x14ac:dyDescent="0.25">
      <c r="A1840" s="7">
        <v>37537</v>
      </c>
      <c r="B1840" s="8">
        <v>31.679500000000001</v>
      </c>
    </row>
    <row r="1841" spans="1:2" x14ac:dyDescent="0.25">
      <c r="A1841" s="7">
        <v>37538</v>
      </c>
      <c r="B1841" s="8">
        <v>31.6799</v>
      </c>
    </row>
    <row r="1842" spans="1:2" x14ac:dyDescent="0.25">
      <c r="A1842" s="7">
        <v>37539</v>
      </c>
      <c r="B1842" s="8">
        <v>31.680299999999999</v>
      </c>
    </row>
    <row r="1843" spans="1:2" x14ac:dyDescent="0.25">
      <c r="A1843" s="7">
        <v>37540</v>
      </c>
      <c r="B1843" s="8">
        <v>31.668500000000002</v>
      </c>
    </row>
    <row r="1844" spans="1:2" x14ac:dyDescent="0.25">
      <c r="A1844" s="7">
        <v>37541</v>
      </c>
      <c r="B1844" s="8">
        <v>31.670300000000001</v>
      </c>
    </row>
    <row r="1845" spans="1:2" x14ac:dyDescent="0.25">
      <c r="A1845" s="7">
        <v>37544</v>
      </c>
      <c r="B1845" s="8">
        <v>31.670300000000001</v>
      </c>
    </row>
    <row r="1846" spans="1:2" x14ac:dyDescent="0.25">
      <c r="A1846" s="7">
        <v>37545</v>
      </c>
      <c r="B1846" s="8">
        <v>31.676200000000001</v>
      </c>
    </row>
    <row r="1847" spans="1:2" x14ac:dyDescent="0.25">
      <c r="A1847" s="7">
        <v>37546</v>
      </c>
      <c r="B1847" s="8">
        <v>31.6767</v>
      </c>
    </row>
    <row r="1848" spans="1:2" x14ac:dyDescent="0.25">
      <c r="A1848" s="7">
        <v>37547</v>
      </c>
      <c r="B1848" s="8">
        <v>31.676100000000002</v>
      </c>
    </row>
    <row r="1849" spans="1:2" x14ac:dyDescent="0.25">
      <c r="A1849" s="7">
        <v>37548</v>
      </c>
      <c r="B1849" s="8">
        <v>31.672699999999999</v>
      </c>
    </row>
    <row r="1850" spans="1:2" x14ac:dyDescent="0.25">
      <c r="A1850" s="7">
        <v>37551</v>
      </c>
      <c r="B1850" s="8">
        <v>31.697299999999998</v>
      </c>
    </row>
    <row r="1851" spans="1:2" x14ac:dyDescent="0.25">
      <c r="A1851" s="7">
        <v>37552</v>
      </c>
      <c r="B1851" s="8">
        <v>31.7272</v>
      </c>
    </row>
    <row r="1852" spans="1:2" x14ac:dyDescent="0.25">
      <c r="A1852" s="7">
        <v>37553</v>
      </c>
      <c r="B1852" s="8">
        <v>31.715900000000001</v>
      </c>
    </row>
    <row r="1853" spans="1:2" x14ac:dyDescent="0.25">
      <c r="A1853" s="7">
        <v>37554</v>
      </c>
      <c r="B1853" s="8">
        <v>31.710899999999999</v>
      </c>
    </row>
    <row r="1854" spans="1:2" x14ac:dyDescent="0.25">
      <c r="A1854" s="7">
        <v>37555</v>
      </c>
      <c r="B1854" s="8">
        <v>31.731400000000001</v>
      </c>
    </row>
    <row r="1855" spans="1:2" x14ac:dyDescent="0.25">
      <c r="A1855" s="7">
        <v>37558</v>
      </c>
      <c r="B1855" s="8">
        <v>31.741099999999999</v>
      </c>
    </row>
    <row r="1856" spans="1:2" x14ac:dyDescent="0.25">
      <c r="A1856" s="7">
        <v>37559</v>
      </c>
      <c r="B1856" s="8">
        <v>31.697700000000001</v>
      </c>
    </row>
    <row r="1857" spans="1:2" x14ac:dyDescent="0.25">
      <c r="A1857" s="7">
        <v>37560</v>
      </c>
      <c r="B1857" s="8">
        <v>31.7408</v>
      </c>
    </row>
    <row r="1858" spans="1:2" x14ac:dyDescent="0.25">
      <c r="A1858" s="7">
        <v>37561</v>
      </c>
      <c r="B1858" s="8">
        <v>31.770099999999999</v>
      </c>
    </row>
    <row r="1859" spans="1:2" x14ac:dyDescent="0.25">
      <c r="A1859" s="7">
        <v>37562</v>
      </c>
      <c r="B1859" s="8">
        <v>31.764600000000002</v>
      </c>
    </row>
    <row r="1860" spans="1:2" x14ac:dyDescent="0.25">
      <c r="A1860" s="7">
        <v>37565</v>
      </c>
      <c r="B1860" s="8">
        <v>31.7744</v>
      </c>
    </row>
    <row r="1861" spans="1:2" x14ac:dyDescent="0.25">
      <c r="A1861" s="7">
        <v>37566</v>
      </c>
      <c r="B1861" s="8">
        <v>31.790900000000001</v>
      </c>
    </row>
    <row r="1862" spans="1:2" x14ac:dyDescent="0.25">
      <c r="A1862" s="7">
        <v>37567</v>
      </c>
      <c r="B1862" s="8">
        <v>31.775600000000001</v>
      </c>
    </row>
    <row r="1863" spans="1:2" x14ac:dyDescent="0.25">
      <c r="A1863" s="7">
        <v>37571</v>
      </c>
      <c r="B1863" s="8">
        <v>31.775600000000001</v>
      </c>
    </row>
    <row r="1864" spans="1:2" x14ac:dyDescent="0.25">
      <c r="A1864" s="7">
        <v>37572</v>
      </c>
      <c r="B1864" s="8">
        <v>31.775600000000001</v>
      </c>
    </row>
    <row r="1865" spans="1:2" x14ac:dyDescent="0.25">
      <c r="A1865" s="7">
        <v>37573</v>
      </c>
      <c r="B1865" s="8">
        <v>31.822600000000001</v>
      </c>
    </row>
    <row r="1866" spans="1:2" x14ac:dyDescent="0.25">
      <c r="A1866" s="7">
        <v>37574</v>
      </c>
      <c r="B1866" s="8">
        <v>31.8157</v>
      </c>
    </row>
    <row r="1867" spans="1:2" x14ac:dyDescent="0.25">
      <c r="A1867" s="7">
        <v>37575</v>
      </c>
      <c r="B1867" s="8">
        <v>31.8203</v>
      </c>
    </row>
    <row r="1868" spans="1:2" x14ac:dyDescent="0.25">
      <c r="A1868" s="7">
        <v>37576</v>
      </c>
      <c r="B1868" s="8">
        <v>31.822500000000002</v>
      </c>
    </row>
    <row r="1869" spans="1:2" x14ac:dyDescent="0.25">
      <c r="A1869" s="7">
        <v>37579</v>
      </c>
      <c r="B1869" s="8">
        <v>31.8231</v>
      </c>
    </row>
    <row r="1870" spans="1:2" x14ac:dyDescent="0.25">
      <c r="A1870" s="7">
        <v>37580</v>
      </c>
      <c r="B1870" s="8">
        <v>31.822399999999998</v>
      </c>
    </row>
    <row r="1871" spans="1:2" x14ac:dyDescent="0.25">
      <c r="A1871" s="7">
        <v>37581</v>
      </c>
      <c r="B1871" s="8">
        <v>31.823</v>
      </c>
    </row>
    <row r="1872" spans="1:2" x14ac:dyDescent="0.25">
      <c r="A1872" s="7">
        <v>37582</v>
      </c>
      <c r="B1872" s="8">
        <v>31.8248</v>
      </c>
    </row>
    <row r="1873" spans="1:2" x14ac:dyDescent="0.25">
      <c r="A1873" s="7">
        <v>37583</v>
      </c>
      <c r="B1873" s="8">
        <v>31.822199999999999</v>
      </c>
    </row>
    <row r="1874" spans="1:2" x14ac:dyDescent="0.25">
      <c r="A1874" s="7">
        <v>37586</v>
      </c>
      <c r="B1874" s="8">
        <v>31.8416</v>
      </c>
    </row>
    <row r="1875" spans="1:2" x14ac:dyDescent="0.25">
      <c r="A1875" s="7">
        <v>37587</v>
      </c>
      <c r="B1875" s="8">
        <v>31.838200000000001</v>
      </c>
    </row>
    <row r="1876" spans="1:2" x14ac:dyDescent="0.25">
      <c r="A1876" s="7">
        <v>37588</v>
      </c>
      <c r="B1876" s="8">
        <v>31.84</v>
      </c>
    </row>
    <row r="1877" spans="1:2" x14ac:dyDescent="0.25">
      <c r="A1877" s="7">
        <v>37589</v>
      </c>
      <c r="B1877" s="8">
        <v>31.84</v>
      </c>
    </row>
    <row r="1878" spans="1:2" x14ac:dyDescent="0.25">
      <c r="A1878" s="7">
        <v>37590</v>
      </c>
      <c r="B1878" s="8">
        <v>31.842400000000001</v>
      </c>
    </row>
    <row r="1879" spans="1:2" x14ac:dyDescent="0.25">
      <c r="A1879" s="7">
        <v>37593</v>
      </c>
      <c r="B1879" s="8">
        <v>31.854700000000001</v>
      </c>
    </row>
    <row r="1880" spans="1:2" x14ac:dyDescent="0.25">
      <c r="A1880" s="7">
        <v>37594</v>
      </c>
      <c r="B1880" s="8">
        <v>31.8584</v>
      </c>
    </row>
    <row r="1881" spans="1:2" x14ac:dyDescent="0.25">
      <c r="A1881" s="7">
        <v>37595</v>
      </c>
      <c r="B1881" s="8">
        <v>31.8596</v>
      </c>
    </row>
    <row r="1882" spans="1:2" x14ac:dyDescent="0.25">
      <c r="A1882" s="7">
        <v>37596</v>
      </c>
      <c r="B1882" s="8">
        <v>31.857800000000001</v>
      </c>
    </row>
    <row r="1883" spans="1:2" x14ac:dyDescent="0.25">
      <c r="A1883" s="7">
        <v>37597</v>
      </c>
      <c r="B1883" s="8">
        <v>31.86</v>
      </c>
    </row>
    <row r="1884" spans="1:2" x14ac:dyDescent="0.25">
      <c r="A1884" s="7">
        <v>37600</v>
      </c>
      <c r="B1884" s="8">
        <v>31.8597</v>
      </c>
    </row>
    <row r="1885" spans="1:2" x14ac:dyDescent="0.25">
      <c r="A1885" s="7">
        <v>37601</v>
      </c>
      <c r="B1885" s="8">
        <v>31.8583</v>
      </c>
    </row>
    <row r="1886" spans="1:2" x14ac:dyDescent="0.25">
      <c r="A1886" s="7">
        <v>37602</v>
      </c>
      <c r="B1886" s="8">
        <v>31.86</v>
      </c>
    </row>
    <row r="1887" spans="1:2" x14ac:dyDescent="0.25">
      <c r="A1887" s="7">
        <v>37606</v>
      </c>
      <c r="B1887" s="8">
        <v>31.86</v>
      </c>
    </row>
    <row r="1888" spans="1:2" x14ac:dyDescent="0.25">
      <c r="A1888" s="7">
        <v>37607</v>
      </c>
      <c r="B1888" s="8">
        <v>31.852699999999999</v>
      </c>
    </row>
    <row r="1889" spans="1:2" x14ac:dyDescent="0.25">
      <c r="A1889" s="7">
        <v>37608</v>
      </c>
      <c r="B1889" s="8">
        <v>31.858799999999999</v>
      </c>
    </row>
    <row r="1890" spans="1:2" x14ac:dyDescent="0.25">
      <c r="A1890" s="7">
        <v>37609</v>
      </c>
      <c r="B1890" s="8">
        <v>31.857399999999998</v>
      </c>
    </row>
    <row r="1891" spans="1:2" x14ac:dyDescent="0.25">
      <c r="A1891" s="7">
        <v>37610</v>
      </c>
      <c r="B1891" s="8">
        <v>31.854199999999999</v>
      </c>
    </row>
    <row r="1892" spans="1:2" x14ac:dyDescent="0.25">
      <c r="A1892" s="7">
        <v>37611</v>
      </c>
      <c r="B1892" s="8">
        <v>31.844999999999999</v>
      </c>
    </row>
    <row r="1893" spans="1:2" x14ac:dyDescent="0.25">
      <c r="A1893" s="7">
        <v>37614</v>
      </c>
      <c r="B1893" s="8">
        <v>31.796600000000002</v>
      </c>
    </row>
    <row r="1894" spans="1:2" x14ac:dyDescent="0.25">
      <c r="A1894" s="7">
        <v>37615</v>
      </c>
      <c r="B1894" s="8">
        <v>31.791899999999998</v>
      </c>
    </row>
    <row r="1895" spans="1:2" x14ac:dyDescent="0.25">
      <c r="A1895" s="7">
        <v>37616</v>
      </c>
      <c r="B1895" s="8">
        <v>31.791899999999998</v>
      </c>
    </row>
    <row r="1896" spans="1:2" x14ac:dyDescent="0.25">
      <c r="A1896" s="7">
        <v>37617</v>
      </c>
      <c r="B1896" s="8">
        <v>31.791</v>
      </c>
    </row>
    <row r="1897" spans="1:2" x14ac:dyDescent="0.25">
      <c r="A1897" s="7">
        <v>37618</v>
      </c>
      <c r="B1897" s="8">
        <v>31.784400000000002</v>
      </c>
    </row>
    <row r="1898" spans="1:2" x14ac:dyDescent="0.25">
      <c r="A1898" s="7">
        <v>37621</v>
      </c>
      <c r="B1898" s="8">
        <v>31.784400000000002</v>
      </c>
    </row>
    <row r="1899" spans="1:2" x14ac:dyDescent="0.25">
      <c r="A1899" s="7">
        <v>37622</v>
      </c>
      <c r="B1899" s="8">
        <v>31.784400000000002</v>
      </c>
    </row>
    <row r="1900" spans="1:2" x14ac:dyDescent="0.25">
      <c r="A1900" s="7">
        <v>37626</v>
      </c>
      <c r="B1900" s="8">
        <v>31.784400000000002</v>
      </c>
    </row>
    <row r="1901" spans="1:2" x14ac:dyDescent="0.25">
      <c r="A1901" s="7">
        <v>37627</v>
      </c>
      <c r="B1901" s="8">
        <v>31.784400000000002</v>
      </c>
    </row>
    <row r="1902" spans="1:2" x14ac:dyDescent="0.25">
      <c r="A1902" s="7">
        <v>37630</v>
      </c>
      <c r="B1902" s="8">
        <v>31.884599999999999</v>
      </c>
    </row>
    <row r="1903" spans="1:2" x14ac:dyDescent="0.25">
      <c r="A1903" s="7">
        <v>37631</v>
      </c>
      <c r="B1903" s="8">
        <v>31.882000000000001</v>
      </c>
    </row>
    <row r="1904" spans="1:2" x14ac:dyDescent="0.25">
      <c r="A1904" s="7">
        <v>37632</v>
      </c>
      <c r="B1904" s="8">
        <v>31.832699999999999</v>
      </c>
    </row>
    <row r="1905" spans="1:2" x14ac:dyDescent="0.25">
      <c r="A1905" s="7">
        <v>37635</v>
      </c>
      <c r="B1905" s="8">
        <v>31.825299999999999</v>
      </c>
    </row>
    <row r="1906" spans="1:2" x14ac:dyDescent="0.25">
      <c r="A1906" s="7">
        <v>37636</v>
      </c>
      <c r="B1906" s="8">
        <v>31.835000000000001</v>
      </c>
    </row>
    <row r="1907" spans="1:2" x14ac:dyDescent="0.25">
      <c r="A1907" s="7">
        <v>37637</v>
      </c>
      <c r="B1907" s="8">
        <v>31.8139</v>
      </c>
    </row>
    <row r="1908" spans="1:2" x14ac:dyDescent="0.25">
      <c r="A1908" s="7">
        <v>37638</v>
      </c>
      <c r="B1908" s="8">
        <v>31.807099999999998</v>
      </c>
    </row>
    <row r="1909" spans="1:2" x14ac:dyDescent="0.25">
      <c r="A1909" s="7">
        <v>37639</v>
      </c>
      <c r="B1909" s="8">
        <v>31.822399999999998</v>
      </c>
    </row>
    <row r="1910" spans="1:2" x14ac:dyDescent="0.25">
      <c r="A1910" s="7">
        <v>37642</v>
      </c>
      <c r="B1910" s="8">
        <v>31.822399999999998</v>
      </c>
    </row>
    <row r="1911" spans="1:2" x14ac:dyDescent="0.25">
      <c r="A1911" s="7">
        <v>37643</v>
      </c>
      <c r="B1911" s="8">
        <v>31.8003</v>
      </c>
    </row>
    <row r="1912" spans="1:2" x14ac:dyDescent="0.25">
      <c r="A1912" s="7">
        <v>37644</v>
      </c>
      <c r="B1912" s="8">
        <v>31.8095</v>
      </c>
    </row>
    <row r="1913" spans="1:2" x14ac:dyDescent="0.25">
      <c r="A1913" s="7">
        <v>37645</v>
      </c>
      <c r="B1913" s="8">
        <v>31.811</v>
      </c>
    </row>
    <row r="1914" spans="1:2" x14ac:dyDescent="0.25">
      <c r="A1914" s="7">
        <v>37646</v>
      </c>
      <c r="B1914" s="8">
        <v>31.801500000000001</v>
      </c>
    </row>
    <row r="1915" spans="1:2" x14ac:dyDescent="0.25">
      <c r="A1915" s="7">
        <v>37649</v>
      </c>
      <c r="B1915" s="8">
        <v>31.8001</v>
      </c>
    </row>
    <row r="1916" spans="1:2" x14ac:dyDescent="0.25">
      <c r="A1916" s="7">
        <v>37650</v>
      </c>
      <c r="B1916" s="8">
        <v>31.8001</v>
      </c>
    </row>
    <row r="1917" spans="1:2" x14ac:dyDescent="0.25">
      <c r="A1917" s="7">
        <v>37651</v>
      </c>
      <c r="B1917" s="8">
        <v>31.8</v>
      </c>
    </row>
    <row r="1918" spans="1:2" x14ac:dyDescent="0.25">
      <c r="A1918" s="7">
        <v>37652</v>
      </c>
      <c r="B1918" s="8">
        <v>31.822199999999999</v>
      </c>
    </row>
    <row r="1919" spans="1:2" x14ac:dyDescent="0.25">
      <c r="A1919" s="7">
        <v>37653</v>
      </c>
      <c r="B1919" s="8">
        <v>31.834499999999998</v>
      </c>
    </row>
    <row r="1920" spans="1:2" x14ac:dyDescent="0.25">
      <c r="A1920" s="7">
        <v>37656</v>
      </c>
      <c r="B1920" s="8">
        <v>31.851700000000001</v>
      </c>
    </row>
    <row r="1921" spans="1:2" x14ac:dyDescent="0.25">
      <c r="A1921" s="7">
        <v>37657</v>
      </c>
      <c r="B1921" s="8">
        <v>31.8354</v>
      </c>
    </row>
    <row r="1922" spans="1:2" x14ac:dyDescent="0.25">
      <c r="A1922" s="7">
        <v>37658</v>
      </c>
      <c r="B1922" s="8">
        <v>31.835100000000001</v>
      </c>
    </row>
    <row r="1923" spans="1:2" x14ac:dyDescent="0.25">
      <c r="A1923" s="7">
        <v>37659</v>
      </c>
      <c r="B1923" s="8">
        <v>31.835000000000001</v>
      </c>
    </row>
    <row r="1924" spans="1:2" x14ac:dyDescent="0.25">
      <c r="A1924" s="7">
        <v>37660</v>
      </c>
      <c r="B1924" s="8">
        <v>31.8352</v>
      </c>
    </row>
    <row r="1925" spans="1:2" x14ac:dyDescent="0.25">
      <c r="A1925" s="7">
        <v>37663</v>
      </c>
      <c r="B1925" s="8">
        <v>31.821400000000001</v>
      </c>
    </row>
    <row r="1926" spans="1:2" x14ac:dyDescent="0.25">
      <c r="A1926" s="7">
        <v>37664</v>
      </c>
      <c r="B1926" s="8">
        <v>31.783999999999999</v>
      </c>
    </row>
    <row r="1927" spans="1:2" x14ac:dyDescent="0.25">
      <c r="A1927" s="7">
        <v>37665</v>
      </c>
      <c r="B1927" s="8">
        <v>31.710100000000001</v>
      </c>
    </row>
    <row r="1928" spans="1:2" x14ac:dyDescent="0.25">
      <c r="A1928" s="7">
        <v>37666</v>
      </c>
      <c r="B1928" s="8">
        <v>31.6554</v>
      </c>
    </row>
    <row r="1929" spans="1:2" x14ac:dyDescent="0.25">
      <c r="A1929" s="7">
        <v>37667</v>
      </c>
      <c r="B1929" s="8">
        <v>31.640599999999999</v>
      </c>
    </row>
    <row r="1930" spans="1:2" x14ac:dyDescent="0.25">
      <c r="A1930" s="7">
        <v>37670</v>
      </c>
      <c r="B1930" s="8">
        <v>31.640599999999999</v>
      </c>
    </row>
    <row r="1931" spans="1:2" x14ac:dyDescent="0.25">
      <c r="A1931" s="7">
        <v>37671</v>
      </c>
      <c r="B1931" s="8">
        <v>31.5503</v>
      </c>
    </row>
    <row r="1932" spans="1:2" x14ac:dyDescent="0.25">
      <c r="A1932" s="7">
        <v>37672</v>
      </c>
      <c r="B1932" s="8">
        <v>31.581</v>
      </c>
    </row>
    <row r="1933" spans="1:2" x14ac:dyDescent="0.25">
      <c r="A1933" s="7">
        <v>37673</v>
      </c>
      <c r="B1933" s="8">
        <v>31.5501</v>
      </c>
    </row>
    <row r="1934" spans="1:2" x14ac:dyDescent="0.25">
      <c r="A1934" s="7">
        <v>37674</v>
      </c>
      <c r="B1934" s="8">
        <v>31.55</v>
      </c>
    </row>
    <row r="1935" spans="1:2" x14ac:dyDescent="0.25">
      <c r="A1935" s="7">
        <v>37678</v>
      </c>
      <c r="B1935" s="8">
        <v>31.587499999999999</v>
      </c>
    </row>
    <row r="1936" spans="1:2" x14ac:dyDescent="0.25">
      <c r="A1936" s="7">
        <v>37679</v>
      </c>
      <c r="B1936" s="8">
        <v>31.6065</v>
      </c>
    </row>
    <row r="1937" spans="1:2" x14ac:dyDescent="0.25">
      <c r="A1937" s="7">
        <v>37680</v>
      </c>
      <c r="B1937" s="8">
        <v>31.5762</v>
      </c>
    </row>
    <row r="1938" spans="1:2" x14ac:dyDescent="0.25">
      <c r="A1938" s="7">
        <v>37681</v>
      </c>
      <c r="B1938" s="8">
        <v>31.572900000000001</v>
      </c>
    </row>
    <row r="1939" spans="1:2" x14ac:dyDescent="0.25">
      <c r="A1939" s="7">
        <v>37684</v>
      </c>
      <c r="B1939" s="8">
        <v>31.595600000000001</v>
      </c>
    </row>
    <row r="1940" spans="1:2" x14ac:dyDescent="0.25">
      <c r="A1940" s="7">
        <v>37685</v>
      </c>
      <c r="B1940" s="8">
        <v>31.5809</v>
      </c>
    </row>
    <row r="1941" spans="1:2" x14ac:dyDescent="0.25">
      <c r="A1941" s="7">
        <v>37686</v>
      </c>
      <c r="B1941" s="8">
        <v>31.591999999999999</v>
      </c>
    </row>
    <row r="1942" spans="1:2" x14ac:dyDescent="0.25">
      <c r="A1942" s="7">
        <v>37687</v>
      </c>
      <c r="B1942" s="8">
        <v>31.589099999999998</v>
      </c>
    </row>
    <row r="1943" spans="1:2" x14ac:dyDescent="0.25">
      <c r="A1943" s="7">
        <v>37688</v>
      </c>
      <c r="B1943" s="8">
        <v>31.561900000000001</v>
      </c>
    </row>
    <row r="1944" spans="1:2" x14ac:dyDescent="0.25">
      <c r="A1944" s="7">
        <v>37692</v>
      </c>
      <c r="B1944" s="8">
        <v>31.5076</v>
      </c>
    </row>
    <row r="1945" spans="1:2" x14ac:dyDescent="0.25">
      <c r="A1945" s="7">
        <v>37693</v>
      </c>
      <c r="B1945" s="8">
        <v>31.4407</v>
      </c>
    </row>
    <row r="1946" spans="1:2" x14ac:dyDescent="0.25">
      <c r="A1946" s="7">
        <v>37694</v>
      </c>
      <c r="B1946" s="8">
        <v>31.381799999999998</v>
      </c>
    </row>
    <row r="1947" spans="1:2" x14ac:dyDescent="0.25">
      <c r="A1947" s="7">
        <v>37695</v>
      </c>
      <c r="B1947" s="8">
        <v>31.382000000000001</v>
      </c>
    </row>
    <row r="1948" spans="1:2" x14ac:dyDescent="0.25">
      <c r="A1948" s="7">
        <v>37698</v>
      </c>
      <c r="B1948" s="8">
        <v>31.3872</v>
      </c>
    </row>
    <row r="1949" spans="1:2" x14ac:dyDescent="0.25">
      <c r="A1949" s="7">
        <v>37699</v>
      </c>
      <c r="B1949" s="8">
        <v>31.407699999999998</v>
      </c>
    </row>
    <row r="1950" spans="1:2" x14ac:dyDescent="0.25">
      <c r="A1950" s="7">
        <v>37700</v>
      </c>
      <c r="B1950" s="8">
        <v>31.397600000000001</v>
      </c>
    </row>
    <row r="1951" spans="1:2" x14ac:dyDescent="0.25">
      <c r="A1951" s="7">
        <v>37701</v>
      </c>
      <c r="B1951" s="8">
        <v>31.384</v>
      </c>
    </row>
    <row r="1952" spans="1:2" x14ac:dyDescent="0.25">
      <c r="A1952" s="7">
        <v>37702</v>
      </c>
      <c r="B1952" s="8">
        <v>31.3811</v>
      </c>
    </row>
    <row r="1953" spans="1:2" x14ac:dyDescent="0.25">
      <c r="A1953" s="7">
        <v>37705</v>
      </c>
      <c r="B1953" s="8">
        <v>31.380299999999998</v>
      </c>
    </row>
    <row r="1954" spans="1:2" x14ac:dyDescent="0.25">
      <c r="A1954" s="7">
        <v>37706</v>
      </c>
      <c r="B1954" s="8">
        <v>31.38</v>
      </c>
    </row>
    <row r="1955" spans="1:2" x14ac:dyDescent="0.25">
      <c r="A1955" s="7">
        <v>37707</v>
      </c>
      <c r="B1955" s="8">
        <v>31.382899999999999</v>
      </c>
    </row>
    <row r="1956" spans="1:2" x14ac:dyDescent="0.25">
      <c r="A1956" s="7">
        <v>37708</v>
      </c>
      <c r="B1956" s="8">
        <v>31.38</v>
      </c>
    </row>
    <row r="1957" spans="1:2" x14ac:dyDescent="0.25">
      <c r="A1957" s="7">
        <v>37709</v>
      </c>
      <c r="B1957" s="8">
        <v>31.380500000000001</v>
      </c>
    </row>
    <row r="1958" spans="1:2" x14ac:dyDescent="0.25">
      <c r="A1958" s="7">
        <v>37712</v>
      </c>
      <c r="B1958" s="8">
        <v>31.380099999999999</v>
      </c>
    </row>
    <row r="1959" spans="1:2" x14ac:dyDescent="0.25">
      <c r="A1959" s="7">
        <v>37713</v>
      </c>
      <c r="B1959" s="8">
        <v>31.317499999999999</v>
      </c>
    </row>
    <row r="1960" spans="1:2" x14ac:dyDescent="0.25">
      <c r="A1960" s="7">
        <v>37714</v>
      </c>
      <c r="B1960" s="8">
        <v>31.286000000000001</v>
      </c>
    </row>
    <row r="1961" spans="1:2" x14ac:dyDescent="0.25">
      <c r="A1961" s="7">
        <v>37715</v>
      </c>
      <c r="B1961" s="8">
        <v>31.290800000000001</v>
      </c>
    </row>
    <row r="1962" spans="1:2" x14ac:dyDescent="0.25">
      <c r="A1962" s="7">
        <v>37716</v>
      </c>
      <c r="B1962" s="8">
        <v>31.2818</v>
      </c>
    </row>
    <row r="1963" spans="1:2" x14ac:dyDescent="0.25">
      <c r="A1963" s="7">
        <v>37719</v>
      </c>
      <c r="B1963" s="8">
        <v>31.279800000000002</v>
      </c>
    </row>
    <row r="1964" spans="1:2" x14ac:dyDescent="0.25">
      <c r="A1964" s="7">
        <v>37720</v>
      </c>
      <c r="B1964" s="8">
        <v>31.281400000000001</v>
      </c>
    </row>
    <row r="1965" spans="1:2" x14ac:dyDescent="0.25">
      <c r="A1965" s="7">
        <v>37721</v>
      </c>
      <c r="B1965" s="8">
        <v>31.2821</v>
      </c>
    </row>
    <row r="1966" spans="1:2" x14ac:dyDescent="0.25">
      <c r="A1966" s="7">
        <v>37722</v>
      </c>
      <c r="B1966" s="8">
        <v>31.282900000000001</v>
      </c>
    </row>
    <row r="1967" spans="1:2" x14ac:dyDescent="0.25">
      <c r="A1967" s="7">
        <v>37723</v>
      </c>
      <c r="B1967" s="8">
        <v>31.2849</v>
      </c>
    </row>
    <row r="1968" spans="1:2" x14ac:dyDescent="0.25">
      <c r="A1968" s="7">
        <v>37726</v>
      </c>
      <c r="B1968" s="8">
        <v>31.234500000000001</v>
      </c>
    </row>
    <row r="1969" spans="1:2" x14ac:dyDescent="0.25">
      <c r="A1969" s="7">
        <v>37727</v>
      </c>
      <c r="B1969" s="8">
        <v>31.189</v>
      </c>
    </row>
    <row r="1970" spans="1:2" x14ac:dyDescent="0.25">
      <c r="A1970" s="7">
        <v>37728</v>
      </c>
      <c r="B1970" s="8">
        <v>31.1905</v>
      </c>
    </row>
    <row r="1971" spans="1:2" x14ac:dyDescent="0.25">
      <c r="A1971" s="7">
        <v>37729</v>
      </c>
      <c r="B1971" s="8">
        <v>31.1831</v>
      </c>
    </row>
    <row r="1972" spans="1:2" x14ac:dyDescent="0.25">
      <c r="A1972" s="7">
        <v>37730</v>
      </c>
      <c r="B1972" s="8">
        <v>31.189900000000002</v>
      </c>
    </row>
    <row r="1973" spans="1:2" x14ac:dyDescent="0.25">
      <c r="A1973" s="7">
        <v>37733</v>
      </c>
      <c r="B1973" s="8">
        <v>31.1022</v>
      </c>
    </row>
    <row r="1974" spans="1:2" x14ac:dyDescent="0.25">
      <c r="A1974" s="7">
        <v>37734</v>
      </c>
      <c r="B1974" s="8">
        <v>31.102499999999999</v>
      </c>
    </row>
    <row r="1975" spans="1:2" x14ac:dyDescent="0.25">
      <c r="A1975" s="7">
        <v>37735</v>
      </c>
      <c r="B1975" s="8">
        <v>31.100300000000001</v>
      </c>
    </row>
    <row r="1976" spans="1:2" x14ac:dyDescent="0.25">
      <c r="A1976" s="7">
        <v>37736</v>
      </c>
      <c r="B1976" s="8">
        <v>31.1</v>
      </c>
    </row>
    <row r="1977" spans="1:2" x14ac:dyDescent="0.25">
      <c r="A1977" s="7">
        <v>37737</v>
      </c>
      <c r="B1977" s="8">
        <v>31.1</v>
      </c>
    </row>
    <row r="1978" spans="1:2" x14ac:dyDescent="0.25">
      <c r="A1978" s="7">
        <v>37740</v>
      </c>
      <c r="B1978" s="8">
        <v>31.1</v>
      </c>
    </row>
    <row r="1979" spans="1:2" x14ac:dyDescent="0.25">
      <c r="A1979" s="7">
        <v>37741</v>
      </c>
      <c r="B1979" s="8">
        <v>31.1</v>
      </c>
    </row>
    <row r="1980" spans="1:2" x14ac:dyDescent="0.25">
      <c r="A1980" s="7">
        <v>37742</v>
      </c>
      <c r="B1980" s="8">
        <v>31.1021</v>
      </c>
    </row>
    <row r="1981" spans="1:2" x14ac:dyDescent="0.25">
      <c r="A1981" s="7">
        <v>37747</v>
      </c>
      <c r="B1981" s="8">
        <v>31.110499999999998</v>
      </c>
    </row>
    <row r="1982" spans="1:2" x14ac:dyDescent="0.25">
      <c r="A1982" s="7">
        <v>37748</v>
      </c>
      <c r="B1982" s="8">
        <v>31.118400000000001</v>
      </c>
    </row>
    <row r="1983" spans="1:2" x14ac:dyDescent="0.25">
      <c r="A1983" s="7">
        <v>37749</v>
      </c>
      <c r="B1983" s="8">
        <v>31.100899999999999</v>
      </c>
    </row>
    <row r="1984" spans="1:2" x14ac:dyDescent="0.25">
      <c r="A1984" s="7">
        <v>37750</v>
      </c>
      <c r="B1984" s="8">
        <v>31.100100000000001</v>
      </c>
    </row>
    <row r="1985" spans="1:2" x14ac:dyDescent="0.25">
      <c r="A1985" s="7">
        <v>37754</v>
      </c>
      <c r="B1985" s="8">
        <v>31.0076</v>
      </c>
    </row>
    <row r="1986" spans="1:2" x14ac:dyDescent="0.25">
      <c r="A1986" s="7">
        <v>37755</v>
      </c>
      <c r="B1986" s="8">
        <v>30.9801</v>
      </c>
    </row>
    <row r="1987" spans="1:2" x14ac:dyDescent="0.25">
      <c r="A1987" s="7">
        <v>37756</v>
      </c>
      <c r="B1987" s="8">
        <v>30.981100000000001</v>
      </c>
    </row>
    <row r="1988" spans="1:2" x14ac:dyDescent="0.25">
      <c r="A1988" s="7">
        <v>37757</v>
      </c>
      <c r="B1988" s="8">
        <v>30.98</v>
      </c>
    </row>
    <row r="1989" spans="1:2" x14ac:dyDescent="0.25">
      <c r="A1989" s="7">
        <v>37758</v>
      </c>
      <c r="B1989" s="8">
        <v>30.8902</v>
      </c>
    </row>
    <row r="1990" spans="1:2" x14ac:dyDescent="0.25">
      <c r="A1990" s="7">
        <v>37761</v>
      </c>
      <c r="B1990" s="8">
        <v>30.89</v>
      </c>
    </row>
    <row r="1991" spans="1:2" x14ac:dyDescent="0.25">
      <c r="A1991" s="7">
        <v>37762</v>
      </c>
      <c r="B1991" s="8">
        <v>30.89</v>
      </c>
    </row>
    <row r="1992" spans="1:2" x14ac:dyDescent="0.25">
      <c r="A1992" s="7">
        <v>37763</v>
      </c>
      <c r="B1992" s="8">
        <v>30.8902</v>
      </c>
    </row>
    <row r="1993" spans="1:2" x14ac:dyDescent="0.25">
      <c r="A1993" s="7">
        <v>37764</v>
      </c>
      <c r="B1993" s="8">
        <v>30.831600000000002</v>
      </c>
    </row>
    <row r="1994" spans="1:2" x14ac:dyDescent="0.25">
      <c r="A1994" s="7">
        <v>37765</v>
      </c>
      <c r="B1994" s="8">
        <v>30.831600000000002</v>
      </c>
    </row>
    <row r="1995" spans="1:2" x14ac:dyDescent="0.25">
      <c r="A1995" s="7">
        <v>37768</v>
      </c>
      <c r="B1995" s="8">
        <v>30.72</v>
      </c>
    </row>
    <row r="1996" spans="1:2" x14ac:dyDescent="0.25">
      <c r="A1996" s="7">
        <v>37769</v>
      </c>
      <c r="B1996" s="8">
        <v>30.72</v>
      </c>
    </row>
    <row r="1997" spans="1:2" x14ac:dyDescent="0.25">
      <c r="A1997" s="7">
        <v>37770</v>
      </c>
      <c r="B1997" s="8">
        <v>30.618600000000001</v>
      </c>
    </row>
    <row r="1998" spans="1:2" x14ac:dyDescent="0.25">
      <c r="A1998" s="7">
        <v>37771</v>
      </c>
      <c r="B1998" s="8">
        <v>30.6691</v>
      </c>
    </row>
    <row r="1999" spans="1:2" x14ac:dyDescent="0.25">
      <c r="A1999" s="7">
        <v>37772</v>
      </c>
      <c r="B1999" s="8">
        <v>30.709</v>
      </c>
    </row>
    <row r="2000" spans="1:2" x14ac:dyDescent="0.25">
      <c r="A2000" s="7">
        <v>37775</v>
      </c>
      <c r="B2000" s="8">
        <v>30.64</v>
      </c>
    </row>
    <row r="2001" spans="1:2" x14ac:dyDescent="0.25">
      <c r="A2001" s="7">
        <v>37776</v>
      </c>
      <c r="B2001" s="8">
        <v>30.742699999999999</v>
      </c>
    </row>
    <row r="2002" spans="1:2" x14ac:dyDescent="0.25">
      <c r="A2002" s="7">
        <v>37777</v>
      </c>
      <c r="B2002" s="8">
        <v>30.759899999999998</v>
      </c>
    </row>
    <row r="2003" spans="1:2" x14ac:dyDescent="0.25">
      <c r="A2003" s="7">
        <v>37778</v>
      </c>
      <c r="B2003" s="8">
        <v>30.6478</v>
      </c>
    </row>
    <row r="2004" spans="1:2" x14ac:dyDescent="0.25">
      <c r="A2004" s="7">
        <v>37779</v>
      </c>
      <c r="B2004" s="8">
        <v>30.565799999999999</v>
      </c>
    </row>
    <row r="2005" spans="1:2" x14ac:dyDescent="0.25">
      <c r="A2005" s="7">
        <v>37782</v>
      </c>
      <c r="B2005" s="8">
        <v>30.461300000000001</v>
      </c>
    </row>
    <row r="2006" spans="1:2" x14ac:dyDescent="0.25">
      <c r="A2006" s="7">
        <v>37783</v>
      </c>
      <c r="B2006" s="8">
        <v>30.558900000000001</v>
      </c>
    </row>
    <row r="2007" spans="1:2" x14ac:dyDescent="0.25">
      <c r="A2007" s="7">
        <v>37784</v>
      </c>
      <c r="B2007" s="8">
        <v>30.5123</v>
      </c>
    </row>
    <row r="2008" spans="1:2" x14ac:dyDescent="0.25">
      <c r="A2008" s="7">
        <v>37789</v>
      </c>
      <c r="B2008" s="8">
        <v>30.461200000000002</v>
      </c>
    </row>
    <row r="2009" spans="1:2" x14ac:dyDescent="0.25">
      <c r="A2009" s="7">
        <v>37790</v>
      </c>
      <c r="B2009" s="8">
        <v>30.380500000000001</v>
      </c>
    </row>
    <row r="2010" spans="1:2" x14ac:dyDescent="0.25">
      <c r="A2010" s="7">
        <v>37791</v>
      </c>
      <c r="B2010" s="8">
        <v>30.38</v>
      </c>
    </row>
    <row r="2011" spans="1:2" x14ac:dyDescent="0.25">
      <c r="A2011" s="7">
        <v>37792</v>
      </c>
      <c r="B2011" s="8">
        <v>30.380700000000001</v>
      </c>
    </row>
    <row r="2012" spans="1:2" x14ac:dyDescent="0.25">
      <c r="A2012" s="7">
        <v>37793</v>
      </c>
      <c r="B2012" s="8">
        <v>30.380700000000001</v>
      </c>
    </row>
    <row r="2013" spans="1:2" x14ac:dyDescent="0.25">
      <c r="A2013" s="7">
        <v>37794</v>
      </c>
      <c r="B2013" s="8">
        <v>30.320499999999999</v>
      </c>
    </row>
    <row r="2014" spans="1:2" x14ac:dyDescent="0.25">
      <c r="A2014" s="7">
        <v>37796</v>
      </c>
      <c r="B2014" s="8">
        <v>30.354600000000001</v>
      </c>
    </row>
    <row r="2015" spans="1:2" x14ac:dyDescent="0.25">
      <c r="A2015" s="7">
        <v>37797</v>
      </c>
      <c r="B2015" s="8">
        <v>30.351099999999999</v>
      </c>
    </row>
    <row r="2016" spans="1:2" x14ac:dyDescent="0.25">
      <c r="A2016" s="7">
        <v>37798</v>
      </c>
      <c r="B2016" s="8">
        <v>30.318000000000001</v>
      </c>
    </row>
    <row r="2017" spans="1:2" x14ac:dyDescent="0.25">
      <c r="A2017" s="7">
        <v>37799</v>
      </c>
      <c r="B2017" s="8">
        <v>30.339600000000001</v>
      </c>
    </row>
    <row r="2018" spans="1:2" x14ac:dyDescent="0.25">
      <c r="A2018" s="7">
        <v>37800</v>
      </c>
      <c r="B2018" s="8">
        <v>30.348299999999998</v>
      </c>
    </row>
    <row r="2019" spans="1:2" x14ac:dyDescent="0.25">
      <c r="A2019" s="7">
        <v>37803</v>
      </c>
      <c r="B2019" s="8">
        <v>30.3809</v>
      </c>
    </row>
    <row r="2020" spans="1:2" x14ac:dyDescent="0.25">
      <c r="A2020" s="7">
        <v>37804</v>
      </c>
      <c r="B2020" s="8">
        <v>30.326699999999999</v>
      </c>
    </row>
    <row r="2021" spans="1:2" x14ac:dyDescent="0.25">
      <c r="A2021" s="7">
        <v>37805</v>
      </c>
      <c r="B2021" s="8">
        <v>30.28</v>
      </c>
    </row>
    <row r="2022" spans="1:2" x14ac:dyDescent="0.25">
      <c r="A2022" s="7">
        <v>37806</v>
      </c>
      <c r="B2022" s="8">
        <v>30.28</v>
      </c>
    </row>
    <row r="2023" spans="1:2" x14ac:dyDescent="0.25">
      <c r="A2023" s="7">
        <v>37807</v>
      </c>
      <c r="B2023" s="8">
        <v>30.290600000000001</v>
      </c>
    </row>
    <row r="2024" spans="1:2" x14ac:dyDescent="0.25">
      <c r="A2024" s="7">
        <v>37810</v>
      </c>
      <c r="B2024" s="8">
        <v>30.301400000000001</v>
      </c>
    </row>
    <row r="2025" spans="1:2" x14ac:dyDescent="0.25">
      <c r="A2025" s="7">
        <v>37811</v>
      </c>
      <c r="B2025" s="8">
        <v>30.357399999999998</v>
      </c>
    </row>
    <row r="2026" spans="1:2" x14ac:dyDescent="0.25">
      <c r="A2026" s="7">
        <v>37812</v>
      </c>
      <c r="B2026" s="8">
        <v>30.4178</v>
      </c>
    </row>
    <row r="2027" spans="1:2" x14ac:dyDescent="0.25">
      <c r="A2027" s="7">
        <v>37813</v>
      </c>
      <c r="B2027" s="8">
        <v>30.3642</v>
      </c>
    </row>
    <row r="2028" spans="1:2" x14ac:dyDescent="0.25">
      <c r="A2028" s="7">
        <v>37814</v>
      </c>
      <c r="B2028" s="8">
        <v>30.380800000000001</v>
      </c>
    </row>
    <row r="2029" spans="1:2" x14ac:dyDescent="0.25">
      <c r="A2029" s="7">
        <v>37817</v>
      </c>
      <c r="B2029" s="8">
        <v>30.4955</v>
      </c>
    </row>
    <row r="2030" spans="1:2" x14ac:dyDescent="0.25">
      <c r="A2030" s="7">
        <v>37818</v>
      </c>
      <c r="B2030" s="8">
        <v>30.5349</v>
      </c>
    </row>
    <row r="2031" spans="1:2" x14ac:dyDescent="0.25">
      <c r="A2031" s="7">
        <v>37819</v>
      </c>
      <c r="B2031" s="8">
        <v>30.517499999999998</v>
      </c>
    </row>
    <row r="2032" spans="1:2" x14ac:dyDescent="0.25">
      <c r="A2032" s="7">
        <v>37820</v>
      </c>
      <c r="B2032" s="8">
        <v>30.489100000000001</v>
      </c>
    </row>
    <row r="2033" spans="1:2" x14ac:dyDescent="0.25">
      <c r="A2033" s="7">
        <v>37821</v>
      </c>
      <c r="B2033" s="8">
        <v>30.4316</v>
      </c>
    </row>
    <row r="2034" spans="1:2" x14ac:dyDescent="0.25">
      <c r="A2034" s="7">
        <v>37824</v>
      </c>
      <c r="B2034" s="8">
        <v>30.364699999999999</v>
      </c>
    </row>
    <row r="2035" spans="1:2" x14ac:dyDescent="0.25">
      <c r="A2035" s="7">
        <v>37825</v>
      </c>
      <c r="B2035" s="8">
        <v>30.297599999999999</v>
      </c>
    </row>
    <row r="2036" spans="1:2" x14ac:dyDescent="0.25">
      <c r="A2036" s="7">
        <v>37826</v>
      </c>
      <c r="B2036" s="8">
        <v>30.346900000000002</v>
      </c>
    </row>
    <row r="2037" spans="1:2" x14ac:dyDescent="0.25">
      <c r="A2037" s="7">
        <v>37827</v>
      </c>
      <c r="B2037" s="8">
        <v>30.355699999999999</v>
      </c>
    </row>
    <row r="2038" spans="1:2" x14ac:dyDescent="0.25">
      <c r="A2038" s="7">
        <v>37828</v>
      </c>
      <c r="B2038" s="8">
        <v>30.321999999999999</v>
      </c>
    </row>
    <row r="2039" spans="1:2" x14ac:dyDescent="0.25">
      <c r="A2039" s="7">
        <v>37831</v>
      </c>
      <c r="B2039" s="8">
        <v>30.246700000000001</v>
      </c>
    </row>
    <row r="2040" spans="1:2" x14ac:dyDescent="0.25">
      <c r="A2040" s="7">
        <v>37832</v>
      </c>
      <c r="B2040" s="8">
        <v>30.245000000000001</v>
      </c>
    </row>
    <row r="2041" spans="1:2" x14ac:dyDescent="0.25">
      <c r="A2041" s="7">
        <v>37833</v>
      </c>
      <c r="B2041" s="8">
        <v>30.259599999999999</v>
      </c>
    </row>
    <row r="2042" spans="1:2" x14ac:dyDescent="0.25">
      <c r="A2042" s="7">
        <v>37834</v>
      </c>
      <c r="B2042" s="8">
        <v>30.2791</v>
      </c>
    </row>
    <row r="2043" spans="1:2" x14ac:dyDescent="0.25">
      <c r="A2043" s="7">
        <v>37835</v>
      </c>
      <c r="B2043" s="8">
        <v>30.303100000000001</v>
      </c>
    </row>
    <row r="2044" spans="1:2" x14ac:dyDescent="0.25">
      <c r="A2044" s="7">
        <v>37838</v>
      </c>
      <c r="B2044" s="8">
        <v>30.332000000000001</v>
      </c>
    </row>
    <row r="2045" spans="1:2" x14ac:dyDescent="0.25">
      <c r="A2045" s="7">
        <v>37839</v>
      </c>
      <c r="B2045" s="8">
        <v>30.281300000000002</v>
      </c>
    </row>
    <row r="2046" spans="1:2" x14ac:dyDescent="0.25">
      <c r="A2046" s="7">
        <v>37840</v>
      </c>
      <c r="B2046" s="8">
        <v>30.297899999999998</v>
      </c>
    </row>
    <row r="2047" spans="1:2" x14ac:dyDescent="0.25">
      <c r="A2047" s="7">
        <v>37841</v>
      </c>
      <c r="B2047" s="8">
        <v>30.335899999999999</v>
      </c>
    </row>
    <row r="2048" spans="1:2" x14ac:dyDescent="0.25">
      <c r="A2048" s="7">
        <v>37842</v>
      </c>
      <c r="B2048" s="8">
        <v>30.3977</v>
      </c>
    </row>
    <row r="2049" spans="1:2" x14ac:dyDescent="0.25">
      <c r="A2049" s="7">
        <v>37845</v>
      </c>
      <c r="B2049" s="8">
        <v>30.3764</v>
      </c>
    </row>
    <row r="2050" spans="1:2" x14ac:dyDescent="0.25">
      <c r="A2050" s="7">
        <v>37846</v>
      </c>
      <c r="B2050" s="8">
        <v>30.352399999999999</v>
      </c>
    </row>
    <row r="2051" spans="1:2" x14ac:dyDescent="0.25">
      <c r="A2051" s="7">
        <v>37847</v>
      </c>
      <c r="B2051" s="8">
        <v>30.383199999999999</v>
      </c>
    </row>
    <row r="2052" spans="1:2" x14ac:dyDescent="0.25">
      <c r="A2052" s="7">
        <v>37848</v>
      </c>
      <c r="B2052" s="8">
        <v>30.328700000000001</v>
      </c>
    </row>
    <row r="2053" spans="1:2" x14ac:dyDescent="0.25">
      <c r="A2053" s="7">
        <v>37849</v>
      </c>
      <c r="B2053" s="8">
        <v>30.353200000000001</v>
      </c>
    </row>
    <row r="2054" spans="1:2" x14ac:dyDescent="0.25">
      <c r="A2054" s="7">
        <v>37852</v>
      </c>
      <c r="B2054" s="8">
        <v>30.3246</v>
      </c>
    </row>
    <row r="2055" spans="1:2" x14ac:dyDescent="0.25">
      <c r="A2055" s="7">
        <v>37853</v>
      </c>
      <c r="B2055" s="8">
        <v>30.325800000000001</v>
      </c>
    </row>
    <row r="2056" spans="1:2" x14ac:dyDescent="0.25">
      <c r="A2056" s="7">
        <v>37854</v>
      </c>
      <c r="B2056" s="8">
        <v>30.311</v>
      </c>
    </row>
    <row r="2057" spans="1:2" x14ac:dyDescent="0.25">
      <c r="A2057" s="7">
        <v>37855</v>
      </c>
      <c r="B2057" s="8">
        <v>30.325099999999999</v>
      </c>
    </row>
    <row r="2058" spans="1:2" x14ac:dyDescent="0.25">
      <c r="A2058" s="7">
        <v>37856</v>
      </c>
      <c r="B2058" s="8">
        <v>30.31</v>
      </c>
    </row>
    <row r="2059" spans="1:2" x14ac:dyDescent="0.25">
      <c r="A2059" s="7">
        <v>37859</v>
      </c>
      <c r="B2059" s="8">
        <v>30.301400000000001</v>
      </c>
    </row>
    <row r="2060" spans="1:2" x14ac:dyDescent="0.25">
      <c r="A2060" s="7">
        <v>37860</v>
      </c>
      <c r="B2060" s="8">
        <v>30.361000000000001</v>
      </c>
    </row>
    <row r="2061" spans="1:2" x14ac:dyDescent="0.25">
      <c r="A2061" s="7">
        <v>37861</v>
      </c>
      <c r="B2061" s="8">
        <v>30.3916</v>
      </c>
    </row>
    <row r="2062" spans="1:2" x14ac:dyDescent="0.25">
      <c r="A2062" s="7">
        <v>37862</v>
      </c>
      <c r="B2062" s="8">
        <v>30.503599999999999</v>
      </c>
    </row>
    <row r="2063" spans="1:2" x14ac:dyDescent="0.25">
      <c r="A2063" s="7">
        <v>37863</v>
      </c>
      <c r="B2063" s="8">
        <v>30.503599999999999</v>
      </c>
    </row>
    <row r="2064" spans="1:2" x14ac:dyDescent="0.25">
      <c r="A2064" s="7">
        <v>37866</v>
      </c>
      <c r="B2064" s="8">
        <v>30.5458</v>
      </c>
    </row>
    <row r="2065" spans="1:2" x14ac:dyDescent="0.25">
      <c r="A2065" s="7">
        <v>37867</v>
      </c>
      <c r="B2065" s="8">
        <v>30.5547</v>
      </c>
    </row>
    <row r="2066" spans="1:2" x14ac:dyDescent="0.25">
      <c r="A2066" s="7">
        <v>37868</v>
      </c>
      <c r="B2066" s="8">
        <v>30.603999999999999</v>
      </c>
    </row>
    <row r="2067" spans="1:2" x14ac:dyDescent="0.25">
      <c r="A2067" s="7">
        <v>37869</v>
      </c>
      <c r="B2067" s="8">
        <v>30.639600000000002</v>
      </c>
    </row>
    <row r="2068" spans="1:2" x14ac:dyDescent="0.25">
      <c r="A2068" s="7">
        <v>37870</v>
      </c>
      <c r="B2068" s="8">
        <v>30.6844</v>
      </c>
    </row>
    <row r="2069" spans="1:2" x14ac:dyDescent="0.25">
      <c r="A2069" s="7">
        <v>37873</v>
      </c>
      <c r="B2069" s="8">
        <v>30.7013</v>
      </c>
    </row>
    <row r="2070" spans="1:2" x14ac:dyDescent="0.25">
      <c r="A2070" s="7">
        <v>37874</v>
      </c>
      <c r="B2070" s="8">
        <v>30.640699999999999</v>
      </c>
    </row>
    <row r="2071" spans="1:2" x14ac:dyDescent="0.25">
      <c r="A2071" s="7">
        <v>37875</v>
      </c>
      <c r="B2071" s="8">
        <v>30.630700000000001</v>
      </c>
    </row>
    <row r="2072" spans="1:2" x14ac:dyDescent="0.25">
      <c r="A2072" s="7">
        <v>37876</v>
      </c>
      <c r="B2072" s="8">
        <v>30.656500000000001</v>
      </c>
    </row>
    <row r="2073" spans="1:2" x14ac:dyDescent="0.25">
      <c r="A2073" s="7">
        <v>37877</v>
      </c>
      <c r="B2073" s="8">
        <v>30.658999999999999</v>
      </c>
    </row>
    <row r="2074" spans="1:2" x14ac:dyDescent="0.25">
      <c r="A2074" s="7">
        <v>37880</v>
      </c>
      <c r="B2074" s="8">
        <v>30.700700000000001</v>
      </c>
    </row>
    <row r="2075" spans="1:2" x14ac:dyDescent="0.25">
      <c r="A2075" s="7">
        <v>37881</v>
      </c>
      <c r="B2075" s="8">
        <v>30.700700000000001</v>
      </c>
    </row>
    <row r="2076" spans="1:2" x14ac:dyDescent="0.25">
      <c r="A2076" s="7">
        <v>37882</v>
      </c>
      <c r="B2076" s="8">
        <v>30.68</v>
      </c>
    </row>
    <row r="2077" spans="1:2" x14ac:dyDescent="0.25">
      <c r="A2077" s="7">
        <v>37883</v>
      </c>
      <c r="B2077" s="8">
        <v>30.587700000000002</v>
      </c>
    </row>
    <row r="2078" spans="1:2" x14ac:dyDescent="0.25">
      <c r="A2078" s="7">
        <v>37884</v>
      </c>
      <c r="B2078" s="8">
        <v>30.56</v>
      </c>
    </row>
    <row r="2079" spans="1:2" x14ac:dyDescent="0.25">
      <c r="A2079" s="7">
        <v>37887</v>
      </c>
      <c r="B2079" s="8">
        <v>30.4909</v>
      </c>
    </row>
    <row r="2080" spans="1:2" x14ac:dyDescent="0.25">
      <c r="A2080" s="7">
        <v>37888</v>
      </c>
      <c r="B2080" s="8">
        <v>30.4998</v>
      </c>
    </row>
    <row r="2081" spans="1:2" x14ac:dyDescent="0.25">
      <c r="A2081" s="7">
        <v>37889</v>
      </c>
      <c r="B2081" s="8">
        <v>30.451000000000001</v>
      </c>
    </row>
    <row r="2082" spans="1:2" x14ac:dyDescent="0.25">
      <c r="A2082" s="7">
        <v>37890</v>
      </c>
      <c r="B2082" s="8">
        <v>30.472100000000001</v>
      </c>
    </row>
    <row r="2083" spans="1:2" x14ac:dyDescent="0.25">
      <c r="A2083" s="7">
        <v>37891</v>
      </c>
      <c r="B2083" s="8">
        <v>30.4998</v>
      </c>
    </row>
    <row r="2084" spans="1:2" x14ac:dyDescent="0.25">
      <c r="A2084" s="7">
        <v>37894</v>
      </c>
      <c r="B2084" s="8">
        <v>30.611899999999999</v>
      </c>
    </row>
    <row r="2085" spans="1:2" x14ac:dyDescent="0.25">
      <c r="A2085" s="7">
        <v>37895</v>
      </c>
      <c r="B2085" s="8">
        <v>30.6142</v>
      </c>
    </row>
    <row r="2086" spans="1:2" x14ac:dyDescent="0.25">
      <c r="A2086" s="7">
        <v>37896</v>
      </c>
      <c r="B2086" s="8">
        <v>30.569299999999998</v>
      </c>
    </row>
    <row r="2087" spans="1:2" x14ac:dyDescent="0.25">
      <c r="A2087" s="7">
        <v>37897</v>
      </c>
      <c r="B2087" s="8">
        <v>30.467600000000001</v>
      </c>
    </row>
    <row r="2088" spans="1:2" x14ac:dyDescent="0.25">
      <c r="A2088" s="7">
        <v>37898</v>
      </c>
      <c r="B2088" s="8">
        <v>30.438199999999998</v>
      </c>
    </row>
    <row r="2089" spans="1:2" x14ac:dyDescent="0.25">
      <c r="A2089" s="7">
        <v>37901</v>
      </c>
      <c r="B2089" s="8">
        <v>30.4604</v>
      </c>
    </row>
    <row r="2090" spans="1:2" x14ac:dyDescent="0.25">
      <c r="A2090" s="7">
        <v>37902</v>
      </c>
      <c r="B2090" s="8">
        <v>30.381900000000002</v>
      </c>
    </row>
    <row r="2091" spans="1:2" x14ac:dyDescent="0.25">
      <c r="A2091" s="7">
        <v>37903</v>
      </c>
      <c r="B2091" s="8">
        <v>30.377300000000002</v>
      </c>
    </row>
    <row r="2092" spans="1:2" x14ac:dyDescent="0.25">
      <c r="A2092" s="7">
        <v>37904</v>
      </c>
      <c r="B2092" s="8">
        <v>30.234999999999999</v>
      </c>
    </row>
    <row r="2093" spans="1:2" x14ac:dyDescent="0.25">
      <c r="A2093" s="7">
        <v>37905</v>
      </c>
      <c r="B2093" s="8">
        <v>30.234999999999999</v>
      </c>
    </row>
    <row r="2094" spans="1:2" x14ac:dyDescent="0.25">
      <c r="A2094" s="7">
        <v>37908</v>
      </c>
      <c r="B2094" s="8">
        <v>30.055199999999999</v>
      </c>
    </row>
    <row r="2095" spans="1:2" x14ac:dyDescent="0.25">
      <c r="A2095" s="7">
        <v>37909</v>
      </c>
      <c r="B2095" s="8">
        <v>30.2348</v>
      </c>
    </row>
    <row r="2096" spans="1:2" x14ac:dyDescent="0.25">
      <c r="A2096" s="7">
        <v>37910</v>
      </c>
      <c r="B2096" s="8">
        <v>30.1235</v>
      </c>
    </row>
    <row r="2097" spans="1:2" x14ac:dyDescent="0.25">
      <c r="A2097" s="7">
        <v>37911</v>
      </c>
      <c r="B2097" s="8">
        <v>30.125399999999999</v>
      </c>
    </row>
    <row r="2098" spans="1:2" x14ac:dyDescent="0.25">
      <c r="A2098" s="7">
        <v>37912</v>
      </c>
      <c r="B2098" s="8">
        <v>30.074100000000001</v>
      </c>
    </row>
    <row r="2099" spans="1:2" x14ac:dyDescent="0.25">
      <c r="A2099" s="7">
        <v>37915</v>
      </c>
      <c r="B2099" s="8">
        <v>30.017900000000001</v>
      </c>
    </row>
    <row r="2100" spans="1:2" x14ac:dyDescent="0.25">
      <c r="A2100" s="7">
        <v>37916</v>
      </c>
      <c r="B2100" s="8">
        <v>29.931899999999999</v>
      </c>
    </row>
    <row r="2101" spans="1:2" x14ac:dyDescent="0.25">
      <c r="A2101" s="7">
        <v>37917</v>
      </c>
      <c r="B2101" s="8">
        <v>29.9206</v>
      </c>
    </row>
    <row r="2102" spans="1:2" x14ac:dyDescent="0.25">
      <c r="A2102" s="7">
        <v>37918</v>
      </c>
      <c r="B2102" s="8">
        <v>29.914999999999999</v>
      </c>
    </row>
    <row r="2103" spans="1:2" x14ac:dyDescent="0.25">
      <c r="A2103" s="7">
        <v>37919</v>
      </c>
      <c r="B2103" s="8">
        <v>29.915600000000001</v>
      </c>
    </row>
    <row r="2104" spans="1:2" x14ac:dyDescent="0.25">
      <c r="A2104" s="7">
        <v>37922</v>
      </c>
      <c r="B2104" s="8">
        <v>30.084700000000002</v>
      </c>
    </row>
    <row r="2105" spans="1:2" x14ac:dyDescent="0.25">
      <c r="A2105" s="7">
        <v>37923</v>
      </c>
      <c r="B2105" s="8">
        <v>29.933499999999999</v>
      </c>
    </row>
    <row r="2106" spans="1:2" x14ac:dyDescent="0.25">
      <c r="A2106" s="7">
        <v>37924</v>
      </c>
      <c r="B2106" s="8">
        <v>29.818899999999999</v>
      </c>
    </row>
    <row r="2107" spans="1:2" x14ac:dyDescent="0.25">
      <c r="A2107" s="7">
        <v>37925</v>
      </c>
      <c r="B2107" s="8">
        <v>29.8584</v>
      </c>
    </row>
    <row r="2108" spans="1:2" x14ac:dyDescent="0.25">
      <c r="A2108" s="7">
        <v>37926</v>
      </c>
      <c r="B2108" s="8">
        <v>29.9451</v>
      </c>
    </row>
    <row r="2109" spans="1:2" x14ac:dyDescent="0.25">
      <c r="A2109" s="7">
        <v>37929</v>
      </c>
      <c r="B2109" s="8">
        <v>29.944099999999999</v>
      </c>
    </row>
    <row r="2110" spans="1:2" x14ac:dyDescent="0.25">
      <c r="A2110" s="7">
        <v>37930</v>
      </c>
      <c r="B2110" s="8">
        <v>29.860800000000001</v>
      </c>
    </row>
    <row r="2111" spans="1:2" x14ac:dyDescent="0.25">
      <c r="A2111" s="7">
        <v>37931</v>
      </c>
      <c r="B2111" s="8">
        <v>29.8124</v>
      </c>
    </row>
    <row r="2112" spans="1:2" x14ac:dyDescent="0.25">
      <c r="A2112" s="7">
        <v>37932</v>
      </c>
      <c r="B2112" s="8">
        <v>29.811299999999999</v>
      </c>
    </row>
    <row r="2113" spans="1:2" x14ac:dyDescent="0.25">
      <c r="A2113" s="7">
        <v>37936</v>
      </c>
      <c r="B2113" s="8">
        <v>29.811299999999999</v>
      </c>
    </row>
    <row r="2114" spans="1:2" x14ac:dyDescent="0.25">
      <c r="A2114" s="7">
        <v>37937</v>
      </c>
      <c r="B2114" s="8">
        <v>29.803999999999998</v>
      </c>
    </row>
    <row r="2115" spans="1:2" x14ac:dyDescent="0.25">
      <c r="A2115" s="7">
        <v>37938</v>
      </c>
      <c r="B2115" s="8">
        <v>29.810400000000001</v>
      </c>
    </row>
    <row r="2116" spans="1:2" x14ac:dyDescent="0.25">
      <c r="A2116" s="7">
        <v>37939</v>
      </c>
      <c r="B2116" s="8">
        <v>29.859000000000002</v>
      </c>
    </row>
    <row r="2117" spans="1:2" x14ac:dyDescent="0.25">
      <c r="A2117" s="7">
        <v>37940</v>
      </c>
      <c r="B2117" s="8">
        <v>29.8186</v>
      </c>
    </row>
    <row r="2118" spans="1:2" x14ac:dyDescent="0.25">
      <c r="A2118" s="7">
        <v>37943</v>
      </c>
      <c r="B2118" s="8">
        <v>29.7972</v>
      </c>
    </row>
    <row r="2119" spans="1:2" x14ac:dyDescent="0.25">
      <c r="A2119" s="7">
        <v>37944</v>
      </c>
      <c r="B2119" s="8">
        <v>29.8004</v>
      </c>
    </row>
    <row r="2120" spans="1:2" x14ac:dyDescent="0.25">
      <c r="A2120" s="7">
        <v>37945</v>
      </c>
      <c r="B2120" s="8">
        <v>29.795200000000001</v>
      </c>
    </row>
    <row r="2121" spans="1:2" x14ac:dyDescent="0.25">
      <c r="A2121" s="7">
        <v>37946</v>
      </c>
      <c r="B2121" s="8">
        <v>29.808399999999999</v>
      </c>
    </row>
    <row r="2122" spans="1:2" x14ac:dyDescent="0.25">
      <c r="A2122" s="7">
        <v>37947</v>
      </c>
      <c r="B2122" s="8">
        <v>29.797899999999998</v>
      </c>
    </row>
    <row r="2123" spans="1:2" x14ac:dyDescent="0.25">
      <c r="A2123" s="7">
        <v>37950</v>
      </c>
      <c r="B2123" s="8">
        <v>29.735600000000002</v>
      </c>
    </row>
    <row r="2124" spans="1:2" x14ac:dyDescent="0.25">
      <c r="A2124" s="7">
        <v>37951</v>
      </c>
      <c r="B2124" s="8">
        <v>29.736000000000001</v>
      </c>
    </row>
    <row r="2125" spans="1:2" x14ac:dyDescent="0.25">
      <c r="A2125" s="7">
        <v>37952</v>
      </c>
      <c r="B2125" s="8">
        <v>29.736000000000001</v>
      </c>
    </row>
    <row r="2126" spans="1:2" x14ac:dyDescent="0.25">
      <c r="A2126" s="7">
        <v>37953</v>
      </c>
      <c r="B2126" s="8">
        <v>29.736899999999999</v>
      </c>
    </row>
    <row r="2127" spans="1:2" x14ac:dyDescent="0.25">
      <c r="A2127" s="7">
        <v>37954</v>
      </c>
      <c r="B2127" s="8">
        <v>29.738700000000001</v>
      </c>
    </row>
    <row r="2128" spans="1:2" x14ac:dyDescent="0.25">
      <c r="A2128" s="7">
        <v>37957</v>
      </c>
      <c r="B2128" s="8">
        <v>29.703800000000001</v>
      </c>
    </row>
    <row r="2129" spans="1:2" x14ac:dyDescent="0.25">
      <c r="A2129" s="7">
        <v>37958</v>
      </c>
      <c r="B2129" s="8">
        <v>29.6995</v>
      </c>
    </row>
    <row r="2130" spans="1:2" x14ac:dyDescent="0.25">
      <c r="A2130" s="7">
        <v>37959</v>
      </c>
      <c r="B2130" s="8">
        <v>29.695</v>
      </c>
    </row>
    <row r="2131" spans="1:2" x14ac:dyDescent="0.25">
      <c r="A2131" s="7">
        <v>37960</v>
      </c>
      <c r="B2131" s="8">
        <v>29.6953</v>
      </c>
    </row>
    <row r="2132" spans="1:2" x14ac:dyDescent="0.25">
      <c r="A2132" s="7">
        <v>37961</v>
      </c>
      <c r="B2132" s="8">
        <v>29.632200000000001</v>
      </c>
    </row>
    <row r="2133" spans="1:2" x14ac:dyDescent="0.25">
      <c r="A2133" s="7">
        <v>37964</v>
      </c>
      <c r="B2133" s="8">
        <v>29.5502</v>
      </c>
    </row>
    <row r="2134" spans="1:2" x14ac:dyDescent="0.25">
      <c r="A2134" s="7">
        <v>37965</v>
      </c>
      <c r="B2134" s="8">
        <v>29.552900000000001</v>
      </c>
    </row>
    <row r="2135" spans="1:2" x14ac:dyDescent="0.25">
      <c r="A2135" s="7">
        <v>37966</v>
      </c>
      <c r="B2135" s="8">
        <v>29.537500000000001</v>
      </c>
    </row>
    <row r="2136" spans="1:2" x14ac:dyDescent="0.25">
      <c r="A2136" s="7">
        <v>37967</v>
      </c>
      <c r="B2136" s="8">
        <v>29.439399999999999</v>
      </c>
    </row>
    <row r="2137" spans="1:2" x14ac:dyDescent="0.25">
      <c r="A2137" s="7">
        <v>37971</v>
      </c>
      <c r="B2137" s="8">
        <v>29.386099999999999</v>
      </c>
    </row>
    <row r="2138" spans="1:2" x14ac:dyDescent="0.25">
      <c r="A2138" s="7">
        <v>37972</v>
      </c>
      <c r="B2138" s="8">
        <v>29.303999999999998</v>
      </c>
    </row>
    <row r="2139" spans="1:2" x14ac:dyDescent="0.25">
      <c r="A2139" s="7">
        <v>37973</v>
      </c>
      <c r="B2139" s="8">
        <v>29.252199999999998</v>
      </c>
    </row>
    <row r="2140" spans="1:2" x14ac:dyDescent="0.25">
      <c r="A2140" s="7">
        <v>37974</v>
      </c>
      <c r="B2140" s="8">
        <v>29.2454</v>
      </c>
    </row>
    <row r="2141" spans="1:2" x14ac:dyDescent="0.25">
      <c r="A2141" s="7">
        <v>37975</v>
      </c>
      <c r="B2141" s="8">
        <v>29.245000000000001</v>
      </c>
    </row>
    <row r="2142" spans="1:2" x14ac:dyDescent="0.25">
      <c r="A2142" s="7">
        <v>37978</v>
      </c>
      <c r="B2142" s="8">
        <v>29.271899999999999</v>
      </c>
    </row>
    <row r="2143" spans="1:2" x14ac:dyDescent="0.25">
      <c r="A2143" s="7">
        <v>37979</v>
      </c>
      <c r="B2143" s="8">
        <v>29.245000000000001</v>
      </c>
    </row>
    <row r="2144" spans="1:2" x14ac:dyDescent="0.25">
      <c r="A2144" s="7">
        <v>37980</v>
      </c>
      <c r="B2144" s="8">
        <v>29.245000000000001</v>
      </c>
    </row>
    <row r="2145" spans="1:2" x14ac:dyDescent="0.25">
      <c r="A2145" s="7">
        <v>37981</v>
      </c>
      <c r="B2145" s="8">
        <v>29.245000000000001</v>
      </c>
    </row>
    <row r="2146" spans="1:2" x14ac:dyDescent="0.25">
      <c r="A2146" s="7">
        <v>37982</v>
      </c>
      <c r="B2146" s="8">
        <v>29.253299999999999</v>
      </c>
    </row>
    <row r="2147" spans="1:2" x14ac:dyDescent="0.25">
      <c r="A2147" s="7">
        <v>37985</v>
      </c>
      <c r="B2147" s="8">
        <v>29.454499999999999</v>
      </c>
    </row>
    <row r="2148" spans="1:2" x14ac:dyDescent="0.25">
      <c r="A2148" s="7">
        <v>37986</v>
      </c>
      <c r="B2148" s="8">
        <v>29.454499999999999</v>
      </c>
    </row>
    <row r="2149" spans="1:2" x14ac:dyDescent="0.25">
      <c r="A2149" s="7">
        <v>37987</v>
      </c>
      <c r="B2149" s="8">
        <v>29.454499999999999</v>
      </c>
    </row>
    <row r="2150" spans="1:2" x14ac:dyDescent="0.25">
      <c r="A2150" s="7">
        <v>37992</v>
      </c>
      <c r="B2150" s="8">
        <v>29.454499999999999</v>
      </c>
    </row>
    <row r="2151" spans="1:2" x14ac:dyDescent="0.25">
      <c r="A2151" s="7">
        <v>37993</v>
      </c>
      <c r="B2151" s="8">
        <v>29.245000000000001</v>
      </c>
    </row>
    <row r="2152" spans="1:2" x14ac:dyDescent="0.25">
      <c r="A2152" s="7">
        <v>37995</v>
      </c>
      <c r="B2152" s="8">
        <v>29.135000000000002</v>
      </c>
    </row>
    <row r="2153" spans="1:2" x14ac:dyDescent="0.25">
      <c r="A2153" s="7">
        <v>37996</v>
      </c>
      <c r="B2153" s="8">
        <v>28.991800000000001</v>
      </c>
    </row>
    <row r="2154" spans="1:2" x14ac:dyDescent="0.25">
      <c r="A2154" s="7">
        <v>37999</v>
      </c>
      <c r="B2154" s="8">
        <v>28.871099999999998</v>
      </c>
    </row>
    <row r="2155" spans="1:2" x14ac:dyDescent="0.25">
      <c r="A2155" s="7">
        <v>38000</v>
      </c>
      <c r="B2155" s="8">
        <v>28.8841</v>
      </c>
    </row>
    <row r="2156" spans="1:2" x14ac:dyDescent="0.25">
      <c r="A2156" s="7">
        <v>38001</v>
      </c>
      <c r="B2156" s="8">
        <v>28.8691</v>
      </c>
    </row>
    <row r="2157" spans="1:2" x14ac:dyDescent="0.25">
      <c r="A2157" s="7">
        <v>38002</v>
      </c>
      <c r="B2157" s="8">
        <v>28.8795</v>
      </c>
    </row>
    <row r="2158" spans="1:2" x14ac:dyDescent="0.25">
      <c r="A2158" s="7">
        <v>38003</v>
      </c>
      <c r="B2158" s="8">
        <v>28.8795</v>
      </c>
    </row>
    <row r="2159" spans="1:2" x14ac:dyDescent="0.25">
      <c r="A2159" s="7">
        <v>38006</v>
      </c>
      <c r="B2159" s="8">
        <v>28.796099999999999</v>
      </c>
    </row>
    <row r="2160" spans="1:2" x14ac:dyDescent="0.25">
      <c r="A2160" s="7">
        <v>38007</v>
      </c>
      <c r="B2160" s="8">
        <v>28.785299999999999</v>
      </c>
    </row>
    <row r="2161" spans="1:2" x14ac:dyDescent="0.25">
      <c r="A2161" s="7">
        <v>38008</v>
      </c>
      <c r="B2161" s="8">
        <v>28.802600000000002</v>
      </c>
    </row>
    <row r="2162" spans="1:2" x14ac:dyDescent="0.25">
      <c r="A2162" s="7">
        <v>38009</v>
      </c>
      <c r="B2162" s="8">
        <v>28.695900000000002</v>
      </c>
    </row>
    <row r="2163" spans="1:2" x14ac:dyDescent="0.25">
      <c r="A2163" s="7">
        <v>38010</v>
      </c>
      <c r="B2163" s="8">
        <v>28.551400000000001</v>
      </c>
    </row>
    <row r="2164" spans="1:2" x14ac:dyDescent="0.25">
      <c r="A2164" s="7">
        <v>38013</v>
      </c>
      <c r="B2164" s="8">
        <v>28.496300000000002</v>
      </c>
    </row>
    <row r="2165" spans="1:2" x14ac:dyDescent="0.25">
      <c r="A2165" s="7">
        <v>38014</v>
      </c>
      <c r="B2165" s="8">
        <v>28.5139</v>
      </c>
    </row>
    <row r="2166" spans="1:2" x14ac:dyDescent="0.25">
      <c r="A2166" s="7">
        <v>38015</v>
      </c>
      <c r="B2166" s="8">
        <v>28.484999999999999</v>
      </c>
    </row>
    <row r="2167" spans="1:2" x14ac:dyDescent="0.25">
      <c r="A2167" s="7">
        <v>38016</v>
      </c>
      <c r="B2167" s="8">
        <v>28.491599999999998</v>
      </c>
    </row>
    <row r="2168" spans="1:2" x14ac:dyDescent="0.25">
      <c r="A2168" s="7">
        <v>38017</v>
      </c>
      <c r="B2168" s="8">
        <v>28.4937</v>
      </c>
    </row>
    <row r="2169" spans="1:2" x14ac:dyDescent="0.25">
      <c r="A2169" s="7">
        <v>38020</v>
      </c>
      <c r="B2169" s="8">
        <v>28.525200000000002</v>
      </c>
    </row>
    <row r="2170" spans="1:2" x14ac:dyDescent="0.25">
      <c r="A2170" s="7">
        <v>38021</v>
      </c>
      <c r="B2170" s="8">
        <v>28.6205</v>
      </c>
    </row>
    <row r="2171" spans="1:2" x14ac:dyDescent="0.25">
      <c r="A2171" s="7">
        <v>38022</v>
      </c>
      <c r="B2171" s="8">
        <v>28.528099999999998</v>
      </c>
    </row>
    <row r="2172" spans="1:2" x14ac:dyDescent="0.25">
      <c r="A2172" s="7">
        <v>38023</v>
      </c>
      <c r="B2172" s="8">
        <v>28.490600000000001</v>
      </c>
    </row>
    <row r="2173" spans="1:2" x14ac:dyDescent="0.25">
      <c r="A2173" s="7">
        <v>38024</v>
      </c>
      <c r="B2173" s="8">
        <v>28.574400000000001</v>
      </c>
    </row>
    <row r="2174" spans="1:2" x14ac:dyDescent="0.25">
      <c r="A2174" s="7">
        <v>38027</v>
      </c>
      <c r="B2174" s="8">
        <v>28.4939</v>
      </c>
    </row>
    <row r="2175" spans="1:2" x14ac:dyDescent="0.25">
      <c r="A2175" s="7">
        <v>38028</v>
      </c>
      <c r="B2175" s="8">
        <v>28.504799999999999</v>
      </c>
    </row>
    <row r="2176" spans="1:2" x14ac:dyDescent="0.25">
      <c r="A2176" s="7">
        <v>38029</v>
      </c>
      <c r="B2176" s="8">
        <v>28.531199999999998</v>
      </c>
    </row>
    <row r="2177" spans="1:2" x14ac:dyDescent="0.25">
      <c r="A2177" s="7">
        <v>38030</v>
      </c>
      <c r="B2177" s="8">
        <v>28.518000000000001</v>
      </c>
    </row>
    <row r="2178" spans="1:2" x14ac:dyDescent="0.25">
      <c r="A2178" s="7">
        <v>38031</v>
      </c>
      <c r="B2178" s="8">
        <v>28.518000000000001</v>
      </c>
    </row>
    <row r="2179" spans="1:2" x14ac:dyDescent="0.25">
      <c r="A2179" s="7">
        <v>38034</v>
      </c>
      <c r="B2179" s="8">
        <v>28.494900000000001</v>
      </c>
    </row>
    <row r="2180" spans="1:2" x14ac:dyDescent="0.25">
      <c r="A2180" s="7">
        <v>38035</v>
      </c>
      <c r="B2180" s="8">
        <v>28.4878</v>
      </c>
    </row>
    <row r="2181" spans="1:2" x14ac:dyDescent="0.25">
      <c r="A2181" s="7">
        <v>38036</v>
      </c>
      <c r="B2181" s="8">
        <v>28.485099999999999</v>
      </c>
    </row>
    <row r="2182" spans="1:2" x14ac:dyDescent="0.25">
      <c r="A2182" s="7">
        <v>38037</v>
      </c>
      <c r="B2182" s="8">
        <v>28.495899999999999</v>
      </c>
    </row>
    <row r="2183" spans="1:2" x14ac:dyDescent="0.25">
      <c r="A2183" s="7">
        <v>38038</v>
      </c>
      <c r="B2183" s="8">
        <v>28.493400000000001</v>
      </c>
    </row>
    <row r="2184" spans="1:2" x14ac:dyDescent="0.25">
      <c r="A2184" s="7">
        <v>38042</v>
      </c>
      <c r="B2184" s="8">
        <v>28.493099999999998</v>
      </c>
    </row>
    <row r="2185" spans="1:2" x14ac:dyDescent="0.25">
      <c r="A2185" s="7">
        <v>38043</v>
      </c>
      <c r="B2185" s="8">
        <v>28.497299999999999</v>
      </c>
    </row>
    <row r="2186" spans="1:2" x14ac:dyDescent="0.25">
      <c r="A2186" s="7">
        <v>38044</v>
      </c>
      <c r="B2186" s="8">
        <v>28.510999999999999</v>
      </c>
    </row>
    <row r="2187" spans="1:2" x14ac:dyDescent="0.25">
      <c r="A2187" s="7">
        <v>38045</v>
      </c>
      <c r="B2187" s="8">
        <v>28.515599999999999</v>
      </c>
    </row>
    <row r="2188" spans="1:2" x14ac:dyDescent="0.25">
      <c r="A2188" s="7">
        <v>38048</v>
      </c>
      <c r="B2188" s="8">
        <v>28.516200000000001</v>
      </c>
    </row>
    <row r="2189" spans="1:2" x14ac:dyDescent="0.25">
      <c r="A2189" s="7">
        <v>38049</v>
      </c>
      <c r="B2189" s="8">
        <v>28.5321</v>
      </c>
    </row>
    <row r="2190" spans="1:2" x14ac:dyDescent="0.25">
      <c r="A2190" s="7">
        <v>38050</v>
      </c>
      <c r="B2190" s="8">
        <v>28.589500000000001</v>
      </c>
    </row>
    <row r="2191" spans="1:2" x14ac:dyDescent="0.25">
      <c r="A2191" s="7">
        <v>38051</v>
      </c>
      <c r="B2191" s="8">
        <v>28.665400000000002</v>
      </c>
    </row>
    <row r="2192" spans="1:2" x14ac:dyDescent="0.25">
      <c r="A2192" s="7">
        <v>38052</v>
      </c>
      <c r="B2192" s="8">
        <v>28.6343</v>
      </c>
    </row>
    <row r="2193" spans="1:2" x14ac:dyDescent="0.25">
      <c r="A2193" s="7">
        <v>38056</v>
      </c>
      <c r="B2193" s="8">
        <v>28.521599999999999</v>
      </c>
    </row>
    <row r="2194" spans="1:2" x14ac:dyDescent="0.25">
      <c r="A2194" s="7">
        <v>38057</v>
      </c>
      <c r="B2194" s="8">
        <v>28.5733</v>
      </c>
    </row>
    <row r="2195" spans="1:2" x14ac:dyDescent="0.25">
      <c r="A2195" s="7">
        <v>38058</v>
      </c>
      <c r="B2195" s="8">
        <v>28.572600000000001</v>
      </c>
    </row>
    <row r="2196" spans="1:2" x14ac:dyDescent="0.25">
      <c r="A2196" s="7">
        <v>38059</v>
      </c>
      <c r="B2196" s="8">
        <v>28.508299999999998</v>
      </c>
    </row>
    <row r="2197" spans="1:2" x14ac:dyDescent="0.25">
      <c r="A2197" s="7">
        <v>38062</v>
      </c>
      <c r="B2197" s="8">
        <v>28.506399999999999</v>
      </c>
    </row>
    <row r="2198" spans="1:2" x14ac:dyDescent="0.25">
      <c r="A2198" s="7">
        <v>38063</v>
      </c>
      <c r="B2198" s="8">
        <v>28.5121</v>
      </c>
    </row>
    <row r="2199" spans="1:2" x14ac:dyDescent="0.25">
      <c r="A2199" s="7">
        <v>38064</v>
      </c>
      <c r="B2199" s="8">
        <v>28.533999999999999</v>
      </c>
    </row>
    <row r="2200" spans="1:2" x14ac:dyDescent="0.25">
      <c r="A2200" s="7">
        <v>38065</v>
      </c>
      <c r="B2200" s="8">
        <v>28.500499999999999</v>
      </c>
    </row>
    <row r="2201" spans="1:2" x14ac:dyDescent="0.25">
      <c r="A2201" s="7">
        <v>38066</v>
      </c>
      <c r="B2201" s="8">
        <v>28.5045</v>
      </c>
    </row>
    <row r="2202" spans="1:2" x14ac:dyDescent="0.25">
      <c r="A2202" s="7">
        <v>38069</v>
      </c>
      <c r="B2202" s="8">
        <v>28.5121</v>
      </c>
    </row>
    <row r="2203" spans="1:2" x14ac:dyDescent="0.25">
      <c r="A2203" s="7">
        <v>38070</v>
      </c>
      <c r="B2203" s="8">
        <v>28.485499999999998</v>
      </c>
    </row>
    <row r="2204" spans="1:2" x14ac:dyDescent="0.25">
      <c r="A2204" s="7">
        <v>38071</v>
      </c>
      <c r="B2204" s="8">
        <v>28.485199999999999</v>
      </c>
    </row>
    <row r="2205" spans="1:2" x14ac:dyDescent="0.25">
      <c r="A2205" s="7">
        <v>38072</v>
      </c>
      <c r="B2205" s="8">
        <v>28.497900000000001</v>
      </c>
    </row>
    <row r="2206" spans="1:2" x14ac:dyDescent="0.25">
      <c r="A2206" s="7">
        <v>38073</v>
      </c>
      <c r="B2206" s="8">
        <v>28.489100000000001</v>
      </c>
    </row>
    <row r="2207" spans="1:2" x14ac:dyDescent="0.25">
      <c r="A2207" s="7">
        <v>38076</v>
      </c>
      <c r="B2207" s="8">
        <v>28.488600000000002</v>
      </c>
    </row>
    <row r="2208" spans="1:2" x14ac:dyDescent="0.25">
      <c r="A2208" s="7">
        <v>38077</v>
      </c>
      <c r="B2208" s="8">
        <v>28.485299999999999</v>
      </c>
    </row>
    <row r="2209" spans="1:2" x14ac:dyDescent="0.25">
      <c r="A2209" s="7">
        <v>38078</v>
      </c>
      <c r="B2209" s="8">
        <v>28.5151</v>
      </c>
    </row>
    <row r="2210" spans="1:2" x14ac:dyDescent="0.25">
      <c r="A2210" s="7">
        <v>38079</v>
      </c>
      <c r="B2210" s="8">
        <v>28.502400000000002</v>
      </c>
    </row>
    <row r="2211" spans="1:2" x14ac:dyDescent="0.25">
      <c r="A2211" s="7">
        <v>38080</v>
      </c>
      <c r="B2211" s="8">
        <v>28.509499999999999</v>
      </c>
    </row>
    <row r="2212" spans="1:2" x14ac:dyDescent="0.25">
      <c r="A2212" s="7">
        <v>38083</v>
      </c>
      <c r="B2212" s="8">
        <v>28.538499999999999</v>
      </c>
    </row>
    <row r="2213" spans="1:2" x14ac:dyDescent="0.25">
      <c r="A2213" s="7">
        <v>38084</v>
      </c>
      <c r="B2213" s="8">
        <v>28.541</v>
      </c>
    </row>
    <row r="2214" spans="1:2" x14ac:dyDescent="0.25">
      <c r="A2214" s="7">
        <v>38085</v>
      </c>
      <c r="B2214" s="8">
        <v>28.529599999999999</v>
      </c>
    </row>
    <row r="2215" spans="1:2" x14ac:dyDescent="0.25">
      <c r="A2215" s="7">
        <v>38086</v>
      </c>
      <c r="B2215" s="8">
        <v>28.517199999999999</v>
      </c>
    </row>
    <row r="2216" spans="1:2" x14ac:dyDescent="0.25">
      <c r="A2216" s="7">
        <v>38087</v>
      </c>
      <c r="B2216" s="8">
        <v>28.506499999999999</v>
      </c>
    </row>
    <row r="2217" spans="1:2" x14ac:dyDescent="0.25">
      <c r="A2217" s="7">
        <v>38090</v>
      </c>
      <c r="B2217" s="8">
        <v>28.5535</v>
      </c>
    </row>
    <row r="2218" spans="1:2" x14ac:dyDescent="0.25">
      <c r="A2218" s="7">
        <v>38091</v>
      </c>
      <c r="B2218" s="8">
        <v>28.589200000000002</v>
      </c>
    </row>
    <row r="2219" spans="1:2" x14ac:dyDescent="0.25">
      <c r="A2219" s="7">
        <v>38092</v>
      </c>
      <c r="B2219" s="8">
        <v>28.6221</v>
      </c>
    </row>
    <row r="2220" spans="1:2" x14ac:dyDescent="0.25">
      <c r="A2220" s="7">
        <v>38093</v>
      </c>
      <c r="B2220" s="8">
        <v>28.610399999999998</v>
      </c>
    </row>
    <row r="2221" spans="1:2" x14ac:dyDescent="0.25">
      <c r="A2221" s="7">
        <v>38094</v>
      </c>
      <c r="B2221" s="8">
        <v>28.622299999999999</v>
      </c>
    </row>
    <row r="2222" spans="1:2" x14ac:dyDescent="0.25">
      <c r="A2222" s="7">
        <v>38097</v>
      </c>
      <c r="B2222" s="8">
        <v>28.6693</v>
      </c>
    </row>
    <row r="2223" spans="1:2" x14ac:dyDescent="0.25">
      <c r="A2223" s="7">
        <v>38098</v>
      </c>
      <c r="B2223" s="8">
        <v>28.766200000000001</v>
      </c>
    </row>
    <row r="2224" spans="1:2" x14ac:dyDescent="0.25">
      <c r="A2224" s="7">
        <v>38099</v>
      </c>
      <c r="B2224" s="8">
        <v>28.9237</v>
      </c>
    </row>
    <row r="2225" spans="1:2" x14ac:dyDescent="0.25">
      <c r="A2225" s="7">
        <v>38100</v>
      </c>
      <c r="B2225" s="8">
        <v>28.98</v>
      </c>
    </row>
    <row r="2226" spans="1:2" x14ac:dyDescent="0.25">
      <c r="A2226" s="7">
        <v>38101</v>
      </c>
      <c r="B2226" s="8">
        <v>28.967099999999999</v>
      </c>
    </row>
    <row r="2227" spans="1:2" x14ac:dyDescent="0.25">
      <c r="A2227" s="7">
        <v>38104</v>
      </c>
      <c r="B2227" s="8">
        <v>29.003299999999999</v>
      </c>
    </row>
    <row r="2228" spans="1:2" x14ac:dyDescent="0.25">
      <c r="A2228" s="7">
        <v>38105</v>
      </c>
      <c r="B2228" s="8">
        <v>28.87</v>
      </c>
    </row>
    <row r="2229" spans="1:2" x14ac:dyDescent="0.25">
      <c r="A2229" s="7">
        <v>38106</v>
      </c>
      <c r="B2229" s="8">
        <v>28.863600000000002</v>
      </c>
    </row>
    <row r="2230" spans="1:2" x14ac:dyDescent="0.25">
      <c r="A2230" s="7">
        <v>38107</v>
      </c>
      <c r="B2230" s="8">
        <v>28.883400000000002</v>
      </c>
    </row>
    <row r="2231" spans="1:2" x14ac:dyDescent="0.25">
      <c r="A2231" s="7">
        <v>38108</v>
      </c>
      <c r="B2231" s="8">
        <v>28.961200000000002</v>
      </c>
    </row>
    <row r="2232" spans="1:2" x14ac:dyDescent="0.25">
      <c r="A2232" s="7">
        <v>38113</v>
      </c>
      <c r="B2232" s="8">
        <v>28.897600000000001</v>
      </c>
    </row>
    <row r="2233" spans="1:2" x14ac:dyDescent="0.25">
      <c r="A2233" s="7">
        <v>38114</v>
      </c>
      <c r="B2233" s="8">
        <v>28.873000000000001</v>
      </c>
    </row>
    <row r="2234" spans="1:2" x14ac:dyDescent="0.25">
      <c r="A2234" s="7">
        <v>38115</v>
      </c>
      <c r="B2234" s="8">
        <v>28.952999999999999</v>
      </c>
    </row>
    <row r="2235" spans="1:2" x14ac:dyDescent="0.25">
      <c r="A2235" s="7">
        <v>38119</v>
      </c>
      <c r="B2235" s="8">
        <v>28.9862</v>
      </c>
    </row>
    <row r="2236" spans="1:2" x14ac:dyDescent="0.25">
      <c r="A2236" s="7">
        <v>38120</v>
      </c>
      <c r="B2236" s="8">
        <v>29.058700000000002</v>
      </c>
    </row>
    <row r="2237" spans="1:2" x14ac:dyDescent="0.25">
      <c r="A2237" s="7">
        <v>38121</v>
      </c>
      <c r="B2237" s="8">
        <v>29.077200000000001</v>
      </c>
    </row>
    <row r="2238" spans="1:2" x14ac:dyDescent="0.25">
      <c r="A2238" s="7">
        <v>38122</v>
      </c>
      <c r="B2238" s="8">
        <v>29.0684</v>
      </c>
    </row>
    <row r="2239" spans="1:2" x14ac:dyDescent="0.25">
      <c r="A2239" s="7">
        <v>38125</v>
      </c>
      <c r="B2239" s="8">
        <v>29.043600000000001</v>
      </c>
    </row>
    <row r="2240" spans="1:2" x14ac:dyDescent="0.25">
      <c r="A2240" s="7">
        <v>38126</v>
      </c>
      <c r="B2240" s="8">
        <v>28.9983</v>
      </c>
    </row>
    <row r="2241" spans="1:2" x14ac:dyDescent="0.25">
      <c r="A2241" s="7">
        <v>38127</v>
      </c>
      <c r="B2241" s="8">
        <v>28.9924</v>
      </c>
    </row>
    <row r="2242" spans="1:2" x14ac:dyDescent="0.25">
      <c r="A2242" s="7">
        <v>38128</v>
      </c>
      <c r="B2242" s="8">
        <v>28.990400000000001</v>
      </c>
    </row>
    <row r="2243" spans="1:2" x14ac:dyDescent="0.25">
      <c r="A2243" s="7">
        <v>38129</v>
      </c>
      <c r="B2243" s="8">
        <v>28.9863</v>
      </c>
    </row>
    <row r="2244" spans="1:2" x14ac:dyDescent="0.25">
      <c r="A2244" s="7">
        <v>38132</v>
      </c>
      <c r="B2244" s="8">
        <v>28.991599999999998</v>
      </c>
    </row>
    <row r="2245" spans="1:2" x14ac:dyDescent="0.25">
      <c r="A2245" s="7">
        <v>38133</v>
      </c>
      <c r="B2245" s="8">
        <v>28.976299999999998</v>
      </c>
    </row>
    <row r="2246" spans="1:2" x14ac:dyDescent="0.25">
      <c r="A2246" s="7">
        <v>38134</v>
      </c>
      <c r="B2246" s="8">
        <v>28.9817</v>
      </c>
    </row>
    <row r="2247" spans="1:2" x14ac:dyDescent="0.25">
      <c r="A2247" s="7">
        <v>38135</v>
      </c>
      <c r="B2247" s="8">
        <v>28.984999999999999</v>
      </c>
    </row>
    <row r="2248" spans="1:2" x14ac:dyDescent="0.25">
      <c r="A2248" s="7">
        <v>38136</v>
      </c>
      <c r="B2248" s="8">
        <v>28.984999999999999</v>
      </c>
    </row>
    <row r="2249" spans="1:2" x14ac:dyDescent="0.25">
      <c r="A2249" s="7">
        <v>38139</v>
      </c>
      <c r="B2249" s="8">
        <v>28.999300000000002</v>
      </c>
    </row>
    <row r="2250" spans="1:2" x14ac:dyDescent="0.25">
      <c r="A2250" s="7">
        <v>38140</v>
      </c>
      <c r="B2250" s="8">
        <v>29.005299999999998</v>
      </c>
    </row>
    <row r="2251" spans="1:2" x14ac:dyDescent="0.25">
      <c r="A2251" s="7">
        <v>38141</v>
      </c>
      <c r="B2251" s="8">
        <v>29.051100000000002</v>
      </c>
    </row>
    <row r="2252" spans="1:2" x14ac:dyDescent="0.25">
      <c r="A2252" s="7">
        <v>38142</v>
      </c>
      <c r="B2252" s="8">
        <v>29.085899999999999</v>
      </c>
    </row>
    <row r="2253" spans="1:2" x14ac:dyDescent="0.25">
      <c r="A2253" s="7">
        <v>38143</v>
      </c>
      <c r="B2253" s="8">
        <v>29.065799999999999</v>
      </c>
    </row>
    <row r="2254" spans="1:2" x14ac:dyDescent="0.25">
      <c r="A2254" s="7">
        <v>38146</v>
      </c>
      <c r="B2254" s="8">
        <v>29.034600000000001</v>
      </c>
    </row>
    <row r="2255" spans="1:2" x14ac:dyDescent="0.25">
      <c r="A2255" s="7">
        <v>38147</v>
      </c>
      <c r="B2255" s="8">
        <v>29.021899999999999</v>
      </c>
    </row>
    <row r="2256" spans="1:2" x14ac:dyDescent="0.25">
      <c r="A2256" s="7">
        <v>38148</v>
      </c>
      <c r="B2256" s="8">
        <v>29.0337</v>
      </c>
    </row>
    <row r="2257" spans="1:2" x14ac:dyDescent="0.25">
      <c r="A2257" s="7">
        <v>38149</v>
      </c>
      <c r="B2257" s="8">
        <v>29.042400000000001</v>
      </c>
    </row>
    <row r="2258" spans="1:2" x14ac:dyDescent="0.25">
      <c r="A2258" s="7">
        <v>38150</v>
      </c>
      <c r="B2258" s="8">
        <v>29.028700000000001</v>
      </c>
    </row>
    <row r="2259" spans="1:2" x14ac:dyDescent="0.25">
      <c r="A2259" s="7">
        <v>38154</v>
      </c>
      <c r="B2259" s="8">
        <v>29.02</v>
      </c>
    </row>
    <row r="2260" spans="1:2" x14ac:dyDescent="0.25">
      <c r="A2260" s="7">
        <v>38155</v>
      </c>
      <c r="B2260" s="8">
        <v>29.0199</v>
      </c>
    </row>
    <row r="2261" spans="1:2" x14ac:dyDescent="0.25">
      <c r="A2261" s="7">
        <v>38156</v>
      </c>
      <c r="B2261" s="8">
        <v>29.029</v>
      </c>
    </row>
    <row r="2262" spans="1:2" x14ac:dyDescent="0.25">
      <c r="A2262" s="7">
        <v>38157</v>
      </c>
      <c r="B2262" s="8">
        <v>29.025700000000001</v>
      </c>
    </row>
    <row r="2263" spans="1:2" x14ac:dyDescent="0.25">
      <c r="A2263" s="7">
        <v>38160</v>
      </c>
      <c r="B2263" s="8">
        <v>29.016999999999999</v>
      </c>
    </row>
    <row r="2264" spans="1:2" x14ac:dyDescent="0.25">
      <c r="A2264" s="7">
        <v>38161</v>
      </c>
      <c r="B2264" s="8">
        <v>29.020600000000002</v>
      </c>
    </row>
    <row r="2265" spans="1:2" x14ac:dyDescent="0.25">
      <c r="A2265" s="7">
        <v>38162</v>
      </c>
      <c r="B2265" s="8">
        <v>29.0243</v>
      </c>
    </row>
    <row r="2266" spans="1:2" x14ac:dyDescent="0.25">
      <c r="A2266" s="7">
        <v>38163</v>
      </c>
      <c r="B2266" s="8">
        <v>29.021799999999999</v>
      </c>
    </row>
    <row r="2267" spans="1:2" x14ac:dyDescent="0.25">
      <c r="A2267" s="7">
        <v>38164</v>
      </c>
      <c r="B2267" s="8">
        <v>29.025600000000001</v>
      </c>
    </row>
    <row r="2268" spans="1:2" x14ac:dyDescent="0.25">
      <c r="A2268" s="7">
        <v>38167</v>
      </c>
      <c r="B2268" s="8">
        <v>29.0242</v>
      </c>
    </row>
    <row r="2269" spans="1:2" x14ac:dyDescent="0.25">
      <c r="A2269" s="7">
        <v>38168</v>
      </c>
      <c r="B2269" s="8">
        <v>29.0274</v>
      </c>
    </row>
    <row r="2270" spans="1:2" x14ac:dyDescent="0.25">
      <c r="A2270" s="7">
        <v>38169</v>
      </c>
      <c r="B2270" s="8">
        <v>29.0471</v>
      </c>
    </row>
    <row r="2271" spans="1:2" x14ac:dyDescent="0.25">
      <c r="A2271" s="7">
        <v>38170</v>
      </c>
      <c r="B2271" s="8">
        <v>29.038799999999998</v>
      </c>
    </row>
    <row r="2272" spans="1:2" x14ac:dyDescent="0.25">
      <c r="A2272" s="7">
        <v>38171</v>
      </c>
      <c r="B2272" s="8">
        <v>29.040900000000001</v>
      </c>
    </row>
    <row r="2273" spans="1:2" x14ac:dyDescent="0.25">
      <c r="A2273" s="7">
        <v>38174</v>
      </c>
      <c r="B2273" s="8">
        <v>29.035599999999999</v>
      </c>
    </row>
    <row r="2274" spans="1:2" x14ac:dyDescent="0.25">
      <c r="A2274" s="7">
        <v>38175</v>
      </c>
      <c r="B2274" s="8">
        <v>29.040199999999999</v>
      </c>
    </row>
    <row r="2275" spans="1:2" x14ac:dyDescent="0.25">
      <c r="A2275" s="7">
        <v>38176</v>
      </c>
      <c r="B2275" s="8">
        <v>29.0639</v>
      </c>
    </row>
    <row r="2276" spans="1:2" x14ac:dyDescent="0.25">
      <c r="A2276" s="7">
        <v>38177</v>
      </c>
      <c r="B2276" s="8">
        <v>29.101900000000001</v>
      </c>
    </row>
    <row r="2277" spans="1:2" x14ac:dyDescent="0.25">
      <c r="A2277" s="7">
        <v>38178</v>
      </c>
      <c r="B2277" s="8">
        <v>29.11</v>
      </c>
    </row>
    <row r="2278" spans="1:2" x14ac:dyDescent="0.25">
      <c r="A2278" s="7">
        <v>38181</v>
      </c>
      <c r="B2278" s="8">
        <v>29.133199999999999</v>
      </c>
    </row>
    <row r="2279" spans="1:2" x14ac:dyDescent="0.25">
      <c r="A2279" s="7">
        <v>38182</v>
      </c>
      <c r="B2279" s="8">
        <v>29.1248</v>
      </c>
    </row>
    <row r="2280" spans="1:2" x14ac:dyDescent="0.25">
      <c r="A2280" s="7">
        <v>38183</v>
      </c>
      <c r="B2280" s="8">
        <v>29.1037</v>
      </c>
    </row>
    <row r="2281" spans="1:2" x14ac:dyDescent="0.25">
      <c r="A2281" s="7">
        <v>38184</v>
      </c>
      <c r="B2281" s="8">
        <v>29.077000000000002</v>
      </c>
    </row>
    <row r="2282" spans="1:2" x14ac:dyDescent="0.25">
      <c r="A2282" s="7">
        <v>38185</v>
      </c>
      <c r="B2282" s="8">
        <v>29.090800000000002</v>
      </c>
    </row>
    <row r="2283" spans="1:2" x14ac:dyDescent="0.25">
      <c r="A2283" s="7">
        <v>38188</v>
      </c>
      <c r="B2283" s="8">
        <v>29.080500000000001</v>
      </c>
    </row>
    <row r="2284" spans="1:2" x14ac:dyDescent="0.25">
      <c r="A2284" s="7">
        <v>38189</v>
      </c>
      <c r="B2284" s="8">
        <v>29.081499999999998</v>
      </c>
    </row>
    <row r="2285" spans="1:2" x14ac:dyDescent="0.25">
      <c r="A2285" s="7">
        <v>38190</v>
      </c>
      <c r="B2285" s="8">
        <v>29.088200000000001</v>
      </c>
    </row>
    <row r="2286" spans="1:2" x14ac:dyDescent="0.25">
      <c r="A2286" s="7">
        <v>38191</v>
      </c>
      <c r="B2286" s="8">
        <v>29.089099999999998</v>
      </c>
    </row>
    <row r="2287" spans="1:2" x14ac:dyDescent="0.25">
      <c r="A2287" s="7">
        <v>38192</v>
      </c>
      <c r="B2287" s="8">
        <v>29.082999999999998</v>
      </c>
    </row>
    <row r="2288" spans="1:2" x14ac:dyDescent="0.25">
      <c r="A2288" s="7">
        <v>38195</v>
      </c>
      <c r="B2288" s="8">
        <v>29.0928</v>
      </c>
    </row>
    <row r="2289" spans="1:2" x14ac:dyDescent="0.25">
      <c r="A2289" s="7">
        <v>38196</v>
      </c>
      <c r="B2289" s="8">
        <v>29.083200000000001</v>
      </c>
    </row>
    <row r="2290" spans="1:2" x14ac:dyDescent="0.25">
      <c r="A2290" s="7">
        <v>38197</v>
      </c>
      <c r="B2290" s="8">
        <v>29.0871</v>
      </c>
    </row>
    <row r="2291" spans="1:2" x14ac:dyDescent="0.25">
      <c r="A2291" s="7">
        <v>38198</v>
      </c>
      <c r="B2291" s="8">
        <v>29.089099999999998</v>
      </c>
    </row>
    <row r="2292" spans="1:2" x14ac:dyDescent="0.25">
      <c r="A2292" s="7">
        <v>38199</v>
      </c>
      <c r="B2292" s="8">
        <v>29.101900000000001</v>
      </c>
    </row>
    <row r="2293" spans="1:2" x14ac:dyDescent="0.25">
      <c r="A2293" s="7">
        <v>38202</v>
      </c>
      <c r="B2293" s="8">
        <v>29.140499999999999</v>
      </c>
    </row>
    <row r="2294" spans="1:2" x14ac:dyDescent="0.25">
      <c r="A2294" s="7">
        <v>38203</v>
      </c>
      <c r="B2294" s="8">
        <v>29.1829</v>
      </c>
    </row>
    <row r="2295" spans="1:2" x14ac:dyDescent="0.25">
      <c r="A2295" s="7">
        <v>38204</v>
      </c>
      <c r="B2295" s="8">
        <v>29.176400000000001</v>
      </c>
    </row>
    <row r="2296" spans="1:2" x14ac:dyDescent="0.25">
      <c r="A2296" s="7">
        <v>38205</v>
      </c>
      <c r="B2296" s="8">
        <v>29.176100000000002</v>
      </c>
    </row>
    <row r="2297" spans="1:2" x14ac:dyDescent="0.25">
      <c r="A2297" s="7">
        <v>38206</v>
      </c>
      <c r="B2297" s="8">
        <v>29.1907</v>
      </c>
    </row>
    <row r="2298" spans="1:2" x14ac:dyDescent="0.25">
      <c r="A2298" s="7">
        <v>38209</v>
      </c>
      <c r="B2298" s="8">
        <v>29.249099999999999</v>
      </c>
    </row>
    <row r="2299" spans="1:2" x14ac:dyDescent="0.25">
      <c r="A2299" s="7">
        <v>38210</v>
      </c>
      <c r="B2299" s="8">
        <v>29.238099999999999</v>
      </c>
    </row>
    <row r="2300" spans="1:2" x14ac:dyDescent="0.25">
      <c r="A2300" s="7">
        <v>38211</v>
      </c>
      <c r="B2300" s="8">
        <v>29.251899999999999</v>
      </c>
    </row>
    <row r="2301" spans="1:2" x14ac:dyDescent="0.25">
      <c r="A2301" s="7">
        <v>38212</v>
      </c>
      <c r="B2301" s="8">
        <v>29.276</v>
      </c>
    </row>
    <row r="2302" spans="1:2" x14ac:dyDescent="0.25">
      <c r="A2302" s="7">
        <v>38213</v>
      </c>
      <c r="B2302" s="8">
        <v>29.257899999999999</v>
      </c>
    </row>
    <row r="2303" spans="1:2" x14ac:dyDescent="0.25">
      <c r="A2303" s="7">
        <v>38216</v>
      </c>
      <c r="B2303" s="8">
        <v>29.222899999999999</v>
      </c>
    </row>
    <row r="2304" spans="1:2" x14ac:dyDescent="0.25">
      <c r="A2304" s="7">
        <v>38217</v>
      </c>
      <c r="B2304" s="8">
        <v>29.215199999999999</v>
      </c>
    </row>
    <row r="2305" spans="1:2" x14ac:dyDescent="0.25">
      <c r="A2305" s="7">
        <v>38218</v>
      </c>
      <c r="B2305" s="8">
        <v>29.217600000000001</v>
      </c>
    </row>
    <row r="2306" spans="1:2" x14ac:dyDescent="0.25">
      <c r="A2306" s="7">
        <v>38219</v>
      </c>
      <c r="B2306" s="8">
        <v>29.232500000000002</v>
      </c>
    </row>
    <row r="2307" spans="1:2" x14ac:dyDescent="0.25">
      <c r="A2307" s="7">
        <v>38220</v>
      </c>
      <c r="B2307" s="8">
        <v>29.219899999999999</v>
      </c>
    </row>
    <row r="2308" spans="1:2" x14ac:dyDescent="0.25">
      <c r="A2308" s="7">
        <v>38223</v>
      </c>
      <c r="B2308" s="8">
        <v>29.2178</v>
      </c>
    </row>
    <row r="2309" spans="1:2" x14ac:dyDescent="0.25">
      <c r="A2309" s="7">
        <v>38224</v>
      </c>
      <c r="B2309" s="8">
        <v>29.220800000000001</v>
      </c>
    </row>
    <row r="2310" spans="1:2" x14ac:dyDescent="0.25">
      <c r="A2310" s="7">
        <v>38225</v>
      </c>
      <c r="B2310" s="8">
        <v>29.2225</v>
      </c>
    </row>
    <row r="2311" spans="1:2" x14ac:dyDescent="0.25">
      <c r="A2311" s="7">
        <v>38226</v>
      </c>
      <c r="B2311" s="8">
        <v>29.2226</v>
      </c>
    </row>
    <row r="2312" spans="1:2" x14ac:dyDescent="0.25">
      <c r="A2312" s="7">
        <v>38227</v>
      </c>
      <c r="B2312" s="8">
        <v>29.228899999999999</v>
      </c>
    </row>
    <row r="2313" spans="1:2" x14ac:dyDescent="0.25">
      <c r="A2313" s="7">
        <v>38230</v>
      </c>
      <c r="B2313" s="8">
        <v>29.244700000000002</v>
      </c>
    </row>
    <row r="2314" spans="1:2" x14ac:dyDescent="0.25">
      <c r="A2314" s="7">
        <v>38231</v>
      </c>
      <c r="B2314" s="8">
        <v>29.2591</v>
      </c>
    </row>
    <row r="2315" spans="1:2" x14ac:dyDescent="0.25">
      <c r="A2315" s="7">
        <v>38232</v>
      </c>
      <c r="B2315" s="8">
        <v>29.255199999999999</v>
      </c>
    </row>
    <row r="2316" spans="1:2" x14ac:dyDescent="0.25">
      <c r="A2316" s="7">
        <v>38233</v>
      </c>
      <c r="B2316" s="8">
        <v>29.232199999999999</v>
      </c>
    </row>
    <row r="2317" spans="1:2" x14ac:dyDescent="0.25">
      <c r="A2317" s="7">
        <v>38234</v>
      </c>
      <c r="B2317" s="8">
        <v>29.230699999999999</v>
      </c>
    </row>
    <row r="2318" spans="1:2" x14ac:dyDescent="0.25">
      <c r="A2318" s="7">
        <v>38237</v>
      </c>
      <c r="B2318" s="8">
        <v>29.218299999999999</v>
      </c>
    </row>
    <row r="2319" spans="1:2" x14ac:dyDescent="0.25">
      <c r="A2319" s="7">
        <v>38238</v>
      </c>
      <c r="B2319" s="8">
        <v>29.218699999999998</v>
      </c>
    </row>
    <row r="2320" spans="1:2" x14ac:dyDescent="0.25">
      <c r="A2320" s="7">
        <v>38239</v>
      </c>
      <c r="B2320" s="8">
        <v>29.2239</v>
      </c>
    </row>
    <row r="2321" spans="1:2" x14ac:dyDescent="0.25">
      <c r="A2321" s="7">
        <v>38240</v>
      </c>
      <c r="B2321" s="8">
        <v>29.217300000000002</v>
      </c>
    </row>
    <row r="2322" spans="1:2" x14ac:dyDescent="0.25">
      <c r="A2322" s="7">
        <v>38241</v>
      </c>
      <c r="B2322" s="8">
        <v>29.2166</v>
      </c>
    </row>
    <row r="2323" spans="1:2" x14ac:dyDescent="0.25">
      <c r="A2323" s="7">
        <v>38244</v>
      </c>
      <c r="B2323" s="8">
        <v>29.2151</v>
      </c>
    </row>
    <row r="2324" spans="1:2" x14ac:dyDescent="0.25">
      <c r="A2324" s="7">
        <v>38245</v>
      </c>
      <c r="B2324" s="8">
        <v>29.216200000000001</v>
      </c>
    </row>
    <row r="2325" spans="1:2" x14ac:dyDescent="0.25">
      <c r="A2325" s="7">
        <v>38246</v>
      </c>
      <c r="B2325" s="8">
        <v>29.2151</v>
      </c>
    </row>
    <row r="2326" spans="1:2" x14ac:dyDescent="0.25">
      <c r="A2326" s="7">
        <v>38247</v>
      </c>
      <c r="B2326" s="8">
        <v>29.218699999999998</v>
      </c>
    </row>
    <row r="2327" spans="1:2" x14ac:dyDescent="0.25">
      <c r="A2327" s="7">
        <v>38248</v>
      </c>
      <c r="B2327" s="8">
        <v>29.221399999999999</v>
      </c>
    </row>
    <row r="2328" spans="1:2" x14ac:dyDescent="0.25">
      <c r="A2328" s="7">
        <v>38251</v>
      </c>
      <c r="B2328" s="8">
        <v>29.215399999999999</v>
      </c>
    </row>
    <row r="2329" spans="1:2" x14ac:dyDescent="0.25">
      <c r="A2329" s="7">
        <v>38252</v>
      </c>
      <c r="B2329" s="8">
        <v>29.2165</v>
      </c>
    </row>
    <row r="2330" spans="1:2" x14ac:dyDescent="0.25">
      <c r="A2330" s="7">
        <v>38253</v>
      </c>
      <c r="B2330" s="8">
        <v>29.217199999999998</v>
      </c>
    </row>
    <row r="2331" spans="1:2" x14ac:dyDescent="0.25">
      <c r="A2331" s="7">
        <v>38254</v>
      </c>
      <c r="B2331" s="8">
        <v>29.214600000000001</v>
      </c>
    </row>
    <row r="2332" spans="1:2" x14ac:dyDescent="0.25">
      <c r="A2332" s="7">
        <v>38255</v>
      </c>
      <c r="B2332" s="8">
        <v>29.2151</v>
      </c>
    </row>
    <row r="2333" spans="1:2" x14ac:dyDescent="0.25">
      <c r="A2333" s="7">
        <v>38258</v>
      </c>
      <c r="B2333" s="8">
        <v>29.2164</v>
      </c>
    </row>
    <row r="2334" spans="1:2" x14ac:dyDescent="0.25">
      <c r="A2334" s="7">
        <v>38259</v>
      </c>
      <c r="B2334" s="8">
        <v>29.215</v>
      </c>
    </row>
    <row r="2335" spans="1:2" x14ac:dyDescent="0.25">
      <c r="A2335" s="7">
        <v>38260</v>
      </c>
      <c r="B2335" s="8">
        <v>29.217099999999999</v>
      </c>
    </row>
    <row r="2336" spans="1:2" x14ac:dyDescent="0.25">
      <c r="A2336" s="7">
        <v>38261</v>
      </c>
      <c r="B2336" s="8">
        <v>29.2224</v>
      </c>
    </row>
    <row r="2337" spans="1:2" x14ac:dyDescent="0.25">
      <c r="A2337" s="7">
        <v>38262</v>
      </c>
      <c r="B2337" s="8">
        <v>29.217500000000001</v>
      </c>
    </row>
    <row r="2338" spans="1:2" x14ac:dyDescent="0.25">
      <c r="A2338" s="7">
        <v>38265</v>
      </c>
      <c r="B2338" s="8">
        <v>29.215900000000001</v>
      </c>
    </row>
    <row r="2339" spans="1:2" x14ac:dyDescent="0.25">
      <c r="A2339" s="7">
        <v>38266</v>
      </c>
      <c r="B2339" s="8">
        <v>29.219000000000001</v>
      </c>
    </row>
    <row r="2340" spans="1:2" x14ac:dyDescent="0.25">
      <c r="A2340" s="7">
        <v>38267</v>
      </c>
      <c r="B2340" s="8">
        <v>29.221499999999999</v>
      </c>
    </row>
    <row r="2341" spans="1:2" x14ac:dyDescent="0.25">
      <c r="A2341" s="7">
        <v>38268</v>
      </c>
      <c r="B2341" s="8">
        <v>29.220400000000001</v>
      </c>
    </row>
    <row r="2342" spans="1:2" x14ac:dyDescent="0.25">
      <c r="A2342" s="7">
        <v>38269</v>
      </c>
      <c r="B2342" s="8">
        <v>29.221800000000002</v>
      </c>
    </row>
    <row r="2343" spans="1:2" x14ac:dyDescent="0.25">
      <c r="A2343" s="7">
        <v>38272</v>
      </c>
      <c r="B2343" s="8">
        <v>29.127199999999998</v>
      </c>
    </row>
    <row r="2344" spans="1:2" x14ac:dyDescent="0.25">
      <c r="A2344" s="7">
        <v>38273</v>
      </c>
      <c r="B2344" s="8">
        <v>29.115200000000002</v>
      </c>
    </row>
    <row r="2345" spans="1:2" x14ac:dyDescent="0.25">
      <c r="A2345" s="7">
        <v>38274</v>
      </c>
      <c r="B2345" s="8">
        <v>29.119900000000001</v>
      </c>
    </row>
    <row r="2346" spans="1:2" x14ac:dyDescent="0.25">
      <c r="A2346" s="7">
        <v>38275</v>
      </c>
      <c r="B2346" s="8">
        <v>29.115400000000001</v>
      </c>
    </row>
    <row r="2347" spans="1:2" x14ac:dyDescent="0.25">
      <c r="A2347" s="7">
        <v>38276</v>
      </c>
      <c r="B2347" s="8">
        <v>29.115100000000002</v>
      </c>
    </row>
    <row r="2348" spans="1:2" x14ac:dyDescent="0.25">
      <c r="A2348" s="7">
        <v>38279</v>
      </c>
      <c r="B2348" s="8">
        <v>29.1191</v>
      </c>
    </row>
    <row r="2349" spans="1:2" x14ac:dyDescent="0.25">
      <c r="A2349" s="7">
        <v>38280</v>
      </c>
      <c r="B2349" s="8">
        <v>29.1175</v>
      </c>
    </row>
    <row r="2350" spans="1:2" x14ac:dyDescent="0.25">
      <c r="A2350" s="7">
        <v>38281</v>
      </c>
      <c r="B2350" s="8">
        <v>29.114999999999998</v>
      </c>
    </row>
    <row r="2351" spans="1:2" x14ac:dyDescent="0.25">
      <c r="A2351" s="7">
        <v>38282</v>
      </c>
      <c r="B2351" s="8">
        <v>29.115400000000001</v>
      </c>
    </row>
    <row r="2352" spans="1:2" x14ac:dyDescent="0.25">
      <c r="A2352" s="7">
        <v>38283</v>
      </c>
      <c r="B2352" s="8">
        <v>28.998899999999999</v>
      </c>
    </row>
    <row r="2353" spans="1:2" x14ac:dyDescent="0.25">
      <c r="A2353" s="7">
        <v>38286</v>
      </c>
      <c r="B2353" s="8">
        <v>28.8673</v>
      </c>
    </row>
    <row r="2354" spans="1:2" x14ac:dyDescent="0.25">
      <c r="A2354" s="7">
        <v>38287</v>
      </c>
      <c r="B2354" s="8">
        <v>28.770900000000001</v>
      </c>
    </row>
    <row r="2355" spans="1:2" x14ac:dyDescent="0.25">
      <c r="A2355" s="7">
        <v>38288</v>
      </c>
      <c r="B2355" s="8">
        <v>28.767399999999999</v>
      </c>
    </row>
    <row r="2356" spans="1:2" x14ac:dyDescent="0.25">
      <c r="A2356" s="7">
        <v>38289</v>
      </c>
      <c r="B2356" s="8">
        <v>28.778300000000002</v>
      </c>
    </row>
    <row r="2357" spans="1:2" x14ac:dyDescent="0.25">
      <c r="A2357" s="7">
        <v>38290</v>
      </c>
      <c r="B2357" s="8">
        <v>28.765499999999999</v>
      </c>
    </row>
    <row r="2358" spans="1:2" x14ac:dyDescent="0.25">
      <c r="A2358" s="7">
        <v>38293</v>
      </c>
      <c r="B2358" s="8">
        <v>28.7651</v>
      </c>
    </row>
    <row r="2359" spans="1:2" x14ac:dyDescent="0.25">
      <c r="A2359" s="7">
        <v>38294</v>
      </c>
      <c r="B2359" s="8">
        <v>28.777799999999999</v>
      </c>
    </row>
    <row r="2360" spans="1:2" x14ac:dyDescent="0.25">
      <c r="A2360" s="7">
        <v>38295</v>
      </c>
      <c r="B2360" s="8">
        <v>28.781099999999999</v>
      </c>
    </row>
    <row r="2361" spans="1:2" x14ac:dyDescent="0.25">
      <c r="A2361" s="7">
        <v>38296</v>
      </c>
      <c r="B2361" s="8">
        <v>28.765000000000001</v>
      </c>
    </row>
    <row r="2362" spans="1:2" x14ac:dyDescent="0.25">
      <c r="A2362" s="7">
        <v>38297</v>
      </c>
      <c r="B2362" s="8">
        <v>28.667999999999999</v>
      </c>
    </row>
    <row r="2363" spans="1:2" x14ac:dyDescent="0.25">
      <c r="A2363" s="7">
        <v>38301</v>
      </c>
      <c r="B2363" s="8">
        <v>28.650200000000002</v>
      </c>
    </row>
    <row r="2364" spans="1:2" x14ac:dyDescent="0.25">
      <c r="A2364" s="7">
        <v>38302</v>
      </c>
      <c r="B2364" s="8">
        <v>28.671800000000001</v>
      </c>
    </row>
    <row r="2365" spans="1:2" x14ac:dyDescent="0.25">
      <c r="A2365" s="7">
        <v>38303</v>
      </c>
      <c r="B2365" s="8">
        <v>28.6889</v>
      </c>
    </row>
    <row r="2366" spans="1:2" x14ac:dyDescent="0.25">
      <c r="A2366" s="7">
        <v>38304</v>
      </c>
      <c r="B2366" s="8">
        <v>28.665099999999999</v>
      </c>
    </row>
    <row r="2367" spans="1:2" x14ac:dyDescent="0.25">
      <c r="A2367" s="7">
        <v>38307</v>
      </c>
      <c r="B2367" s="8">
        <v>28.669599999999999</v>
      </c>
    </row>
    <row r="2368" spans="1:2" x14ac:dyDescent="0.25">
      <c r="A2368" s="7">
        <v>38308</v>
      </c>
      <c r="B2368" s="8">
        <v>28.688199999999998</v>
      </c>
    </row>
    <row r="2369" spans="1:2" x14ac:dyDescent="0.25">
      <c r="A2369" s="7">
        <v>38309</v>
      </c>
      <c r="B2369" s="8">
        <v>28.668700000000001</v>
      </c>
    </row>
    <row r="2370" spans="1:2" x14ac:dyDescent="0.25">
      <c r="A2370" s="7">
        <v>38310</v>
      </c>
      <c r="B2370" s="8">
        <v>28.538699999999999</v>
      </c>
    </row>
    <row r="2371" spans="1:2" x14ac:dyDescent="0.25">
      <c r="A2371" s="7">
        <v>38311</v>
      </c>
      <c r="B2371" s="8">
        <v>28.545500000000001</v>
      </c>
    </row>
    <row r="2372" spans="1:2" x14ac:dyDescent="0.25">
      <c r="A2372" s="7">
        <v>38314</v>
      </c>
      <c r="B2372" s="8">
        <v>28.520800000000001</v>
      </c>
    </row>
    <row r="2373" spans="1:2" x14ac:dyDescent="0.25">
      <c r="A2373" s="7">
        <v>38315</v>
      </c>
      <c r="B2373" s="8">
        <v>28.521699999999999</v>
      </c>
    </row>
    <row r="2374" spans="1:2" x14ac:dyDescent="0.25">
      <c r="A2374" s="7">
        <v>38316</v>
      </c>
      <c r="B2374" s="8">
        <v>28.414400000000001</v>
      </c>
    </row>
    <row r="2375" spans="1:2" x14ac:dyDescent="0.25">
      <c r="A2375" s="7">
        <v>38317</v>
      </c>
      <c r="B2375" s="8">
        <v>28.320499999999999</v>
      </c>
    </row>
    <row r="2376" spans="1:2" x14ac:dyDescent="0.25">
      <c r="A2376" s="7">
        <v>38318</v>
      </c>
      <c r="B2376" s="8">
        <v>28.265899999999998</v>
      </c>
    </row>
    <row r="2377" spans="1:2" x14ac:dyDescent="0.25">
      <c r="A2377" s="7">
        <v>38321</v>
      </c>
      <c r="B2377" s="8">
        <v>28.236699999999999</v>
      </c>
    </row>
    <row r="2378" spans="1:2" x14ac:dyDescent="0.25">
      <c r="A2378" s="7">
        <v>38322</v>
      </c>
      <c r="B2378" s="8">
        <v>28.1496</v>
      </c>
    </row>
    <row r="2379" spans="1:2" x14ac:dyDescent="0.25">
      <c r="A2379" s="7">
        <v>38323</v>
      </c>
      <c r="B2379" s="8">
        <v>28.016100000000002</v>
      </c>
    </row>
    <row r="2380" spans="1:2" x14ac:dyDescent="0.25">
      <c r="A2380" s="7">
        <v>38324</v>
      </c>
      <c r="B2380" s="8">
        <v>27.995100000000001</v>
      </c>
    </row>
    <row r="2381" spans="1:2" x14ac:dyDescent="0.25">
      <c r="A2381" s="7">
        <v>38325</v>
      </c>
      <c r="B2381" s="8">
        <v>27.927099999999999</v>
      </c>
    </row>
    <row r="2382" spans="1:2" x14ac:dyDescent="0.25">
      <c r="A2382" s="7">
        <v>38328</v>
      </c>
      <c r="B2382" s="8">
        <v>27.840199999999999</v>
      </c>
    </row>
    <row r="2383" spans="1:2" x14ac:dyDescent="0.25">
      <c r="A2383" s="7">
        <v>38329</v>
      </c>
      <c r="B2383" s="8">
        <v>27.874099999999999</v>
      </c>
    </row>
    <row r="2384" spans="1:2" x14ac:dyDescent="0.25">
      <c r="A2384" s="7">
        <v>38330</v>
      </c>
      <c r="B2384" s="8">
        <v>27.9772</v>
      </c>
    </row>
    <row r="2385" spans="1:2" x14ac:dyDescent="0.25">
      <c r="A2385" s="7">
        <v>38331</v>
      </c>
      <c r="B2385" s="8">
        <v>28.029299999999999</v>
      </c>
    </row>
    <row r="2386" spans="1:2" x14ac:dyDescent="0.25">
      <c r="A2386" s="7">
        <v>38332</v>
      </c>
      <c r="B2386" s="8">
        <v>28.124300000000002</v>
      </c>
    </row>
    <row r="2387" spans="1:2" x14ac:dyDescent="0.25">
      <c r="A2387" s="7">
        <v>38336</v>
      </c>
      <c r="B2387" s="8">
        <v>27.9955</v>
      </c>
    </row>
    <row r="2388" spans="1:2" x14ac:dyDescent="0.25">
      <c r="A2388" s="7">
        <v>38337</v>
      </c>
      <c r="B2388" s="8">
        <v>27.910299999999999</v>
      </c>
    </row>
    <row r="2389" spans="1:2" x14ac:dyDescent="0.25">
      <c r="A2389" s="7">
        <v>38338</v>
      </c>
      <c r="B2389" s="8">
        <v>27.837199999999999</v>
      </c>
    </row>
    <row r="2390" spans="1:2" x14ac:dyDescent="0.25">
      <c r="A2390" s="7">
        <v>38339</v>
      </c>
      <c r="B2390" s="8">
        <v>27.882100000000001</v>
      </c>
    </row>
    <row r="2391" spans="1:2" x14ac:dyDescent="0.25">
      <c r="A2391" s="7">
        <v>38342</v>
      </c>
      <c r="B2391" s="8">
        <v>27.8917</v>
      </c>
    </row>
    <row r="2392" spans="1:2" x14ac:dyDescent="0.25">
      <c r="A2392" s="7">
        <v>38343</v>
      </c>
      <c r="B2392" s="8">
        <v>27.8887</v>
      </c>
    </row>
    <row r="2393" spans="1:2" x14ac:dyDescent="0.25">
      <c r="A2393" s="7">
        <v>38344</v>
      </c>
      <c r="B2393" s="8">
        <v>27.838899999999999</v>
      </c>
    </row>
    <row r="2394" spans="1:2" x14ac:dyDescent="0.25">
      <c r="A2394" s="7">
        <v>38345</v>
      </c>
      <c r="B2394" s="8">
        <v>27.834099999999999</v>
      </c>
    </row>
    <row r="2395" spans="1:2" x14ac:dyDescent="0.25">
      <c r="A2395" s="7">
        <v>38346</v>
      </c>
      <c r="B2395" s="8">
        <v>27.825099999999999</v>
      </c>
    </row>
    <row r="2396" spans="1:2" x14ac:dyDescent="0.25">
      <c r="A2396" s="7">
        <v>38349</v>
      </c>
      <c r="B2396" s="8">
        <v>27.779599999999999</v>
      </c>
    </row>
    <row r="2397" spans="1:2" x14ac:dyDescent="0.25">
      <c r="A2397" s="7">
        <v>38350</v>
      </c>
      <c r="B2397" s="8">
        <v>27.774999999999999</v>
      </c>
    </row>
    <row r="2398" spans="1:2" x14ac:dyDescent="0.25">
      <c r="A2398" s="7">
        <v>38351</v>
      </c>
      <c r="B2398" s="8">
        <v>27.748699999999999</v>
      </c>
    </row>
    <row r="2399" spans="1:2" x14ac:dyDescent="0.25">
      <c r="A2399" s="7">
        <v>38352</v>
      </c>
      <c r="B2399" s="8">
        <v>27.748699999999999</v>
      </c>
    </row>
    <row r="2400" spans="1:2" x14ac:dyDescent="0.25">
      <c r="A2400" s="7">
        <v>38353</v>
      </c>
      <c r="B2400" s="8">
        <v>27.748699999999999</v>
      </c>
    </row>
    <row r="2401" spans="1:2" x14ac:dyDescent="0.25">
      <c r="A2401" s="7">
        <v>38364</v>
      </c>
      <c r="B2401" s="8">
        <v>27.954899999999999</v>
      </c>
    </row>
    <row r="2402" spans="1:2" x14ac:dyDescent="0.25">
      <c r="A2402" s="7">
        <v>38365</v>
      </c>
      <c r="B2402" s="8">
        <v>27.88</v>
      </c>
    </row>
    <row r="2403" spans="1:2" x14ac:dyDescent="0.25">
      <c r="A2403" s="7">
        <v>38366</v>
      </c>
      <c r="B2403" s="8">
        <v>27.867699999999999</v>
      </c>
    </row>
    <row r="2404" spans="1:2" x14ac:dyDescent="0.25">
      <c r="A2404" s="7">
        <v>38367</v>
      </c>
      <c r="B2404" s="8">
        <v>27.946899999999999</v>
      </c>
    </row>
    <row r="2405" spans="1:2" x14ac:dyDescent="0.25">
      <c r="A2405" s="7">
        <v>38370</v>
      </c>
      <c r="B2405" s="8">
        <v>27.966799999999999</v>
      </c>
    </row>
    <row r="2406" spans="1:2" x14ac:dyDescent="0.25">
      <c r="A2406" s="7">
        <v>38371</v>
      </c>
      <c r="B2406" s="8">
        <v>28.1129</v>
      </c>
    </row>
    <row r="2407" spans="1:2" x14ac:dyDescent="0.25">
      <c r="A2407" s="7">
        <v>38372</v>
      </c>
      <c r="B2407" s="8">
        <v>28.157299999999999</v>
      </c>
    </row>
    <row r="2408" spans="1:2" x14ac:dyDescent="0.25">
      <c r="A2408" s="7">
        <v>38373</v>
      </c>
      <c r="B2408" s="8">
        <v>28.159400000000002</v>
      </c>
    </row>
    <row r="2409" spans="1:2" x14ac:dyDescent="0.25">
      <c r="A2409" s="7">
        <v>38374</v>
      </c>
      <c r="B2409" s="8">
        <v>28.1569</v>
      </c>
    </row>
    <row r="2410" spans="1:2" x14ac:dyDescent="0.25">
      <c r="A2410" s="7">
        <v>38377</v>
      </c>
      <c r="B2410" s="8">
        <v>28.015699999999999</v>
      </c>
    </row>
    <row r="2411" spans="1:2" x14ac:dyDescent="0.25">
      <c r="A2411" s="7">
        <v>38378</v>
      </c>
      <c r="B2411" s="8">
        <v>27.980399999999999</v>
      </c>
    </row>
    <row r="2412" spans="1:2" x14ac:dyDescent="0.25">
      <c r="A2412" s="7">
        <v>38379</v>
      </c>
      <c r="B2412" s="8">
        <v>28.101700000000001</v>
      </c>
    </row>
    <row r="2413" spans="1:2" x14ac:dyDescent="0.25">
      <c r="A2413" s="7">
        <v>38380</v>
      </c>
      <c r="B2413" s="8">
        <v>28.002500000000001</v>
      </c>
    </row>
    <row r="2414" spans="1:2" x14ac:dyDescent="0.25">
      <c r="A2414" s="7">
        <v>38381</v>
      </c>
      <c r="B2414" s="8">
        <v>28.084499999999998</v>
      </c>
    </row>
    <row r="2415" spans="1:2" x14ac:dyDescent="0.25">
      <c r="A2415" s="7">
        <v>38384</v>
      </c>
      <c r="B2415" s="8">
        <v>28.113600000000002</v>
      </c>
    </row>
    <row r="2416" spans="1:2" x14ac:dyDescent="0.25">
      <c r="A2416" s="7">
        <v>38385</v>
      </c>
      <c r="B2416" s="8">
        <v>27.965599999999998</v>
      </c>
    </row>
    <row r="2417" spans="1:2" x14ac:dyDescent="0.25">
      <c r="A2417" s="7">
        <v>38386</v>
      </c>
      <c r="B2417" s="8">
        <v>27.9665</v>
      </c>
    </row>
    <row r="2418" spans="1:2" x14ac:dyDescent="0.25">
      <c r="A2418" s="7">
        <v>38387</v>
      </c>
      <c r="B2418" s="8">
        <v>28.010400000000001</v>
      </c>
    </row>
    <row r="2419" spans="1:2" x14ac:dyDescent="0.25">
      <c r="A2419" s="7">
        <v>38388</v>
      </c>
      <c r="B2419" s="8">
        <v>27.9833</v>
      </c>
    </row>
    <row r="2420" spans="1:2" x14ac:dyDescent="0.25">
      <c r="A2420" s="7">
        <v>38391</v>
      </c>
      <c r="B2420" s="8">
        <v>28.123699999999999</v>
      </c>
    </row>
    <row r="2421" spans="1:2" x14ac:dyDescent="0.25">
      <c r="A2421" s="7">
        <v>38392</v>
      </c>
      <c r="B2421" s="8">
        <v>28.187200000000001</v>
      </c>
    </row>
    <row r="2422" spans="1:2" x14ac:dyDescent="0.25">
      <c r="A2422" s="7">
        <v>38393</v>
      </c>
      <c r="B2422" s="8">
        <v>28.132999999999999</v>
      </c>
    </row>
    <row r="2423" spans="1:2" x14ac:dyDescent="0.25">
      <c r="A2423" s="7">
        <v>38394</v>
      </c>
      <c r="B2423" s="8">
        <v>28.0853</v>
      </c>
    </row>
    <row r="2424" spans="1:2" x14ac:dyDescent="0.25">
      <c r="A2424" s="7">
        <v>38395</v>
      </c>
      <c r="B2424" s="8">
        <v>28.0688</v>
      </c>
    </row>
    <row r="2425" spans="1:2" x14ac:dyDescent="0.25">
      <c r="A2425" s="7">
        <v>38398</v>
      </c>
      <c r="B2425" s="8">
        <v>28.0306</v>
      </c>
    </row>
    <row r="2426" spans="1:2" x14ac:dyDescent="0.25">
      <c r="A2426" s="7">
        <v>38399</v>
      </c>
      <c r="B2426" s="8">
        <v>28.020700000000001</v>
      </c>
    </row>
    <row r="2427" spans="1:2" x14ac:dyDescent="0.25">
      <c r="A2427" s="7">
        <v>38400</v>
      </c>
      <c r="B2427" s="8">
        <v>28.0016</v>
      </c>
    </row>
    <row r="2428" spans="1:2" x14ac:dyDescent="0.25">
      <c r="A2428" s="7">
        <v>38401</v>
      </c>
      <c r="B2428" s="8">
        <v>27.9998</v>
      </c>
    </row>
    <row r="2429" spans="1:2" x14ac:dyDescent="0.25">
      <c r="A2429" s="7">
        <v>38402</v>
      </c>
      <c r="B2429" s="8">
        <v>27.9359</v>
      </c>
    </row>
    <row r="2430" spans="1:2" x14ac:dyDescent="0.25">
      <c r="A2430" s="7">
        <v>38405</v>
      </c>
      <c r="B2430" s="8">
        <v>27.936499999999999</v>
      </c>
    </row>
    <row r="2431" spans="1:2" x14ac:dyDescent="0.25">
      <c r="A2431" s="7">
        <v>38406</v>
      </c>
      <c r="B2431" s="8">
        <v>27.831199999999999</v>
      </c>
    </row>
    <row r="2432" spans="1:2" x14ac:dyDescent="0.25">
      <c r="A2432" s="7">
        <v>38408</v>
      </c>
      <c r="B2432" s="8">
        <v>27.745000000000001</v>
      </c>
    </row>
    <row r="2433" spans="1:2" x14ac:dyDescent="0.25">
      <c r="A2433" s="7">
        <v>38409</v>
      </c>
      <c r="B2433" s="8">
        <v>27.773800000000001</v>
      </c>
    </row>
    <row r="2434" spans="1:2" x14ac:dyDescent="0.25">
      <c r="A2434" s="7">
        <v>38412</v>
      </c>
      <c r="B2434" s="8">
        <v>27.700700000000001</v>
      </c>
    </row>
    <row r="2435" spans="1:2" x14ac:dyDescent="0.25">
      <c r="A2435" s="7">
        <v>38413</v>
      </c>
      <c r="B2435" s="8">
        <v>27.709099999999999</v>
      </c>
    </row>
    <row r="2436" spans="1:2" x14ac:dyDescent="0.25">
      <c r="A2436" s="7">
        <v>38414</v>
      </c>
      <c r="B2436" s="8">
        <v>27.699000000000002</v>
      </c>
    </row>
    <row r="2437" spans="1:2" x14ac:dyDescent="0.25">
      <c r="A2437" s="7">
        <v>38415</v>
      </c>
      <c r="B2437" s="8">
        <v>27.724499999999999</v>
      </c>
    </row>
    <row r="2438" spans="1:2" x14ac:dyDescent="0.25">
      <c r="A2438" s="7">
        <v>38416</v>
      </c>
      <c r="B2438" s="8">
        <v>27.751799999999999</v>
      </c>
    </row>
    <row r="2439" spans="1:2" x14ac:dyDescent="0.25">
      <c r="A2439" s="7">
        <v>38417</v>
      </c>
      <c r="B2439" s="8">
        <v>27.669799999999999</v>
      </c>
    </row>
    <row r="2440" spans="1:2" x14ac:dyDescent="0.25">
      <c r="A2440" s="7">
        <v>38421</v>
      </c>
      <c r="B2440" s="8">
        <v>27.5562</v>
      </c>
    </row>
    <row r="2441" spans="1:2" x14ac:dyDescent="0.25">
      <c r="A2441" s="7">
        <v>38422</v>
      </c>
      <c r="B2441" s="8">
        <v>27.463699999999999</v>
      </c>
    </row>
    <row r="2442" spans="1:2" x14ac:dyDescent="0.25">
      <c r="A2442" s="7">
        <v>38423</v>
      </c>
      <c r="B2442" s="8">
        <v>27.462900000000001</v>
      </c>
    </row>
    <row r="2443" spans="1:2" x14ac:dyDescent="0.25">
      <c r="A2443" s="7">
        <v>38426</v>
      </c>
      <c r="B2443" s="8">
        <v>27.477</v>
      </c>
    </row>
    <row r="2444" spans="1:2" x14ac:dyDescent="0.25">
      <c r="A2444" s="7">
        <v>38427</v>
      </c>
      <c r="B2444" s="8">
        <v>27.490200000000002</v>
      </c>
    </row>
    <row r="2445" spans="1:2" x14ac:dyDescent="0.25">
      <c r="A2445" s="7">
        <v>38428</v>
      </c>
      <c r="B2445" s="8">
        <v>27.489000000000001</v>
      </c>
    </row>
    <row r="2446" spans="1:2" x14ac:dyDescent="0.25">
      <c r="A2446" s="7">
        <v>38429</v>
      </c>
      <c r="B2446" s="8">
        <v>27.461099999999998</v>
      </c>
    </row>
    <row r="2447" spans="1:2" x14ac:dyDescent="0.25">
      <c r="A2447" s="7">
        <v>38430</v>
      </c>
      <c r="B2447" s="8">
        <v>27.482700000000001</v>
      </c>
    </row>
    <row r="2448" spans="1:2" x14ac:dyDescent="0.25">
      <c r="A2448" s="7">
        <v>38433</v>
      </c>
      <c r="B2448" s="8">
        <v>27.5442</v>
      </c>
    </row>
    <row r="2449" spans="1:2" x14ac:dyDescent="0.25">
      <c r="A2449" s="7">
        <v>38434</v>
      </c>
      <c r="B2449" s="8">
        <v>27.5764</v>
      </c>
    </row>
    <row r="2450" spans="1:2" x14ac:dyDescent="0.25">
      <c r="A2450" s="7">
        <v>38435</v>
      </c>
      <c r="B2450" s="8">
        <v>27.638100000000001</v>
      </c>
    </row>
    <row r="2451" spans="1:2" x14ac:dyDescent="0.25">
      <c r="A2451" s="7">
        <v>38436</v>
      </c>
      <c r="B2451" s="8">
        <v>27.696999999999999</v>
      </c>
    </row>
    <row r="2452" spans="1:2" x14ac:dyDescent="0.25">
      <c r="A2452" s="7">
        <v>38437</v>
      </c>
      <c r="B2452" s="8">
        <v>27.711200000000002</v>
      </c>
    </row>
    <row r="2453" spans="1:2" x14ac:dyDescent="0.25">
      <c r="A2453" s="7">
        <v>38440</v>
      </c>
      <c r="B2453" s="8">
        <v>27.819800000000001</v>
      </c>
    </row>
    <row r="2454" spans="1:2" x14ac:dyDescent="0.25">
      <c r="A2454" s="7">
        <v>38441</v>
      </c>
      <c r="B2454" s="8">
        <v>27.831299999999999</v>
      </c>
    </row>
    <row r="2455" spans="1:2" x14ac:dyDescent="0.25">
      <c r="A2455" s="7">
        <v>38442</v>
      </c>
      <c r="B2455" s="8">
        <v>27.825600000000001</v>
      </c>
    </row>
    <row r="2456" spans="1:2" x14ac:dyDescent="0.25">
      <c r="A2456" s="7">
        <v>38443</v>
      </c>
      <c r="B2456" s="8">
        <v>27.854800000000001</v>
      </c>
    </row>
    <row r="2457" spans="1:2" x14ac:dyDescent="0.25">
      <c r="A2457" s="7">
        <v>38444</v>
      </c>
      <c r="B2457" s="8">
        <v>27.883099999999999</v>
      </c>
    </row>
    <row r="2458" spans="1:2" x14ac:dyDescent="0.25">
      <c r="A2458" s="7">
        <v>38447</v>
      </c>
      <c r="B2458" s="8">
        <v>27.892600000000002</v>
      </c>
    </row>
    <row r="2459" spans="1:2" x14ac:dyDescent="0.25">
      <c r="A2459" s="7">
        <v>38448</v>
      </c>
      <c r="B2459" s="8">
        <v>27.939399999999999</v>
      </c>
    </row>
    <row r="2460" spans="1:2" x14ac:dyDescent="0.25">
      <c r="A2460" s="7">
        <v>38449</v>
      </c>
      <c r="B2460" s="8">
        <v>27.873899999999999</v>
      </c>
    </row>
    <row r="2461" spans="1:2" x14ac:dyDescent="0.25">
      <c r="A2461" s="7">
        <v>38450</v>
      </c>
      <c r="B2461" s="8">
        <v>27.808499999999999</v>
      </c>
    </row>
    <row r="2462" spans="1:2" x14ac:dyDescent="0.25">
      <c r="A2462" s="7">
        <v>38451</v>
      </c>
      <c r="B2462" s="8">
        <v>27.878900000000002</v>
      </c>
    </row>
    <row r="2463" spans="1:2" x14ac:dyDescent="0.25">
      <c r="A2463" s="7">
        <v>38454</v>
      </c>
      <c r="B2463" s="8">
        <v>27.793299999999999</v>
      </c>
    </row>
    <row r="2464" spans="1:2" x14ac:dyDescent="0.25">
      <c r="A2464" s="7">
        <v>38455</v>
      </c>
      <c r="B2464" s="8">
        <v>27.765000000000001</v>
      </c>
    </row>
    <row r="2465" spans="1:2" x14ac:dyDescent="0.25">
      <c r="A2465" s="7">
        <v>38456</v>
      </c>
      <c r="B2465" s="8">
        <v>27.790700000000001</v>
      </c>
    </row>
    <row r="2466" spans="1:2" x14ac:dyDescent="0.25">
      <c r="A2466" s="7">
        <v>38457</v>
      </c>
      <c r="B2466" s="8">
        <v>27.8291</v>
      </c>
    </row>
    <row r="2467" spans="1:2" x14ac:dyDescent="0.25">
      <c r="A2467" s="7">
        <v>38458</v>
      </c>
      <c r="B2467" s="8">
        <v>27.903099999999998</v>
      </c>
    </row>
    <row r="2468" spans="1:2" x14ac:dyDescent="0.25">
      <c r="A2468" s="7">
        <v>38461</v>
      </c>
      <c r="B2468" s="8">
        <v>27.822199999999999</v>
      </c>
    </row>
    <row r="2469" spans="1:2" x14ac:dyDescent="0.25">
      <c r="A2469" s="7">
        <v>38462</v>
      </c>
      <c r="B2469" s="8">
        <v>27.754300000000001</v>
      </c>
    </row>
    <row r="2470" spans="1:2" x14ac:dyDescent="0.25">
      <c r="A2470" s="7">
        <v>38463</v>
      </c>
      <c r="B2470" s="8">
        <v>27.7241</v>
      </c>
    </row>
    <row r="2471" spans="1:2" x14ac:dyDescent="0.25">
      <c r="A2471" s="7">
        <v>38464</v>
      </c>
      <c r="B2471" s="8">
        <v>27.7074</v>
      </c>
    </row>
    <row r="2472" spans="1:2" x14ac:dyDescent="0.25">
      <c r="A2472" s="7">
        <v>38465</v>
      </c>
      <c r="B2472" s="8">
        <v>27.730399999999999</v>
      </c>
    </row>
    <row r="2473" spans="1:2" x14ac:dyDescent="0.25">
      <c r="A2473" s="7">
        <v>38468</v>
      </c>
      <c r="B2473" s="8">
        <v>27.746300000000002</v>
      </c>
    </row>
    <row r="2474" spans="1:2" x14ac:dyDescent="0.25">
      <c r="A2474" s="7">
        <v>38469</v>
      </c>
      <c r="B2474" s="8">
        <v>27.758600000000001</v>
      </c>
    </row>
    <row r="2475" spans="1:2" x14ac:dyDescent="0.25">
      <c r="A2475" s="7">
        <v>38470</v>
      </c>
      <c r="B2475" s="8">
        <v>27.805499999999999</v>
      </c>
    </row>
    <row r="2476" spans="1:2" x14ac:dyDescent="0.25">
      <c r="A2476" s="7">
        <v>38471</v>
      </c>
      <c r="B2476" s="8">
        <v>27.794</v>
      </c>
    </row>
    <row r="2477" spans="1:2" x14ac:dyDescent="0.25">
      <c r="A2477" s="7">
        <v>38472</v>
      </c>
      <c r="B2477" s="8">
        <v>27.772600000000001</v>
      </c>
    </row>
    <row r="2478" spans="1:2" x14ac:dyDescent="0.25">
      <c r="A2478" s="7">
        <v>38476</v>
      </c>
      <c r="B2478" s="8">
        <v>27.836400000000001</v>
      </c>
    </row>
    <row r="2479" spans="1:2" x14ac:dyDescent="0.25">
      <c r="A2479" s="7">
        <v>38477</v>
      </c>
      <c r="B2479" s="8">
        <v>27.7896</v>
      </c>
    </row>
    <row r="2480" spans="1:2" x14ac:dyDescent="0.25">
      <c r="A2480" s="7">
        <v>38478</v>
      </c>
      <c r="B2480" s="8">
        <v>27.784500000000001</v>
      </c>
    </row>
    <row r="2481" spans="1:2" x14ac:dyDescent="0.25">
      <c r="A2481" s="7">
        <v>38479</v>
      </c>
      <c r="B2481" s="8">
        <v>27.7852</v>
      </c>
    </row>
    <row r="2482" spans="1:2" x14ac:dyDescent="0.25">
      <c r="A2482" s="7">
        <v>38484</v>
      </c>
      <c r="B2482" s="8">
        <v>27.815999999999999</v>
      </c>
    </row>
    <row r="2483" spans="1:2" x14ac:dyDescent="0.25">
      <c r="A2483" s="7">
        <v>38485</v>
      </c>
      <c r="B2483" s="8">
        <v>27.867699999999999</v>
      </c>
    </row>
    <row r="2484" spans="1:2" x14ac:dyDescent="0.25">
      <c r="A2484" s="7">
        <v>38486</v>
      </c>
      <c r="B2484" s="8">
        <v>27.9237</v>
      </c>
    </row>
    <row r="2485" spans="1:2" x14ac:dyDescent="0.25">
      <c r="A2485" s="7">
        <v>38489</v>
      </c>
      <c r="B2485" s="8">
        <v>28.022300000000001</v>
      </c>
    </row>
    <row r="2486" spans="1:2" x14ac:dyDescent="0.25">
      <c r="A2486" s="7">
        <v>38490</v>
      </c>
      <c r="B2486" s="8">
        <v>27.992899999999999</v>
      </c>
    </row>
    <row r="2487" spans="1:2" x14ac:dyDescent="0.25">
      <c r="A2487" s="7">
        <v>38491</v>
      </c>
      <c r="B2487" s="8">
        <v>28.005500000000001</v>
      </c>
    </row>
    <row r="2488" spans="1:2" x14ac:dyDescent="0.25">
      <c r="A2488" s="7">
        <v>38492</v>
      </c>
      <c r="B2488" s="8">
        <v>27.960799999999999</v>
      </c>
    </row>
    <row r="2489" spans="1:2" x14ac:dyDescent="0.25">
      <c r="A2489" s="7">
        <v>38493</v>
      </c>
      <c r="B2489" s="8">
        <v>27.971900000000002</v>
      </c>
    </row>
    <row r="2490" spans="1:2" x14ac:dyDescent="0.25">
      <c r="A2490" s="7">
        <v>38496</v>
      </c>
      <c r="B2490" s="8">
        <v>28.061900000000001</v>
      </c>
    </row>
    <row r="2491" spans="1:2" x14ac:dyDescent="0.25">
      <c r="A2491" s="7">
        <v>38497</v>
      </c>
      <c r="B2491" s="8">
        <v>28.032699999999998</v>
      </c>
    </row>
    <row r="2492" spans="1:2" x14ac:dyDescent="0.25">
      <c r="A2492" s="7">
        <v>38498</v>
      </c>
      <c r="B2492" s="8">
        <v>28.0367</v>
      </c>
    </row>
    <row r="2493" spans="1:2" x14ac:dyDescent="0.25">
      <c r="A2493" s="7">
        <v>38499</v>
      </c>
      <c r="B2493" s="8">
        <v>28.063800000000001</v>
      </c>
    </row>
    <row r="2494" spans="1:2" x14ac:dyDescent="0.25">
      <c r="A2494" s="7">
        <v>38500</v>
      </c>
      <c r="B2494" s="8">
        <v>28.081299999999999</v>
      </c>
    </row>
    <row r="2495" spans="1:2" x14ac:dyDescent="0.25">
      <c r="A2495" s="7">
        <v>38503</v>
      </c>
      <c r="B2495" s="8">
        <v>28.091899999999999</v>
      </c>
    </row>
    <row r="2496" spans="1:2" x14ac:dyDescent="0.25">
      <c r="A2496" s="7">
        <v>38504</v>
      </c>
      <c r="B2496" s="8">
        <v>28.194600000000001</v>
      </c>
    </row>
    <row r="2497" spans="1:2" x14ac:dyDescent="0.25">
      <c r="A2497" s="7">
        <v>38505</v>
      </c>
      <c r="B2497" s="8">
        <v>28.288499999999999</v>
      </c>
    </row>
    <row r="2498" spans="1:2" x14ac:dyDescent="0.25">
      <c r="A2498" s="7">
        <v>38506</v>
      </c>
      <c r="B2498" s="8">
        <v>28.375</v>
      </c>
    </row>
    <row r="2499" spans="1:2" x14ac:dyDescent="0.25">
      <c r="A2499" s="7">
        <v>38507</v>
      </c>
      <c r="B2499" s="8">
        <v>28.376100000000001</v>
      </c>
    </row>
    <row r="2500" spans="1:2" x14ac:dyDescent="0.25">
      <c r="A2500" s="7">
        <v>38510</v>
      </c>
      <c r="B2500" s="8">
        <v>28.428999999999998</v>
      </c>
    </row>
    <row r="2501" spans="1:2" x14ac:dyDescent="0.25">
      <c r="A2501" s="7">
        <v>38511</v>
      </c>
      <c r="B2501" s="8">
        <v>28.4133</v>
      </c>
    </row>
    <row r="2502" spans="1:2" x14ac:dyDescent="0.25">
      <c r="A2502" s="7">
        <v>38512</v>
      </c>
      <c r="B2502" s="8">
        <v>28.3766</v>
      </c>
    </row>
    <row r="2503" spans="1:2" x14ac:dyDescent="0.25">
      <c r="A2503" s="7">
        <v>38513</v>
      </c>
      <c r="B2503" s="8">
        <v>28.445699999999999</v>
      </c>
    </row>
    <row r="2504" spans="1:2" x14ac:dyDescent="0.25">
      <c r="A2504" s="7">
        <v>38514</v>
      </c>
      <c r="B2504" s="8">
        <v>28.467099999999999</v>
      </c>
    </row>
    <row r="2505" spans="1:2" x14ac:dyDescent="0.25">
      <c r="A2505" s="7">
        <v>38518</v>
      </c>
      <c r="B2505" s="8">
        <v>28.565799999999999</v>
      </c>
    </row>
    <row r="2506" spans="1:2" x14ac:dyDescent="0.25">
      <c r="A2506" s="7">
        <v>38519</v>
      </c>
      <c r="B2506" s="8">
        <v>28.623699999999999</v>
      </c>
    </row>
    <row r="2507" spans="1:2" x14ac:dyDescent="0.25">
      <c r="A2507" s="7">
        <v>38520</v>
      </c>
      <c r="B2507" s="8">
        <v>28.602399999999999</v>
      </c>
    </row>
    <row r="2508" spans="1:2" x14ac:dyDescent="0.25">
      <c r="A2508" s="7">
        <v>38521</v>
      </c>
      <c r="B2508" s="8">
        <v>28.584099999999999</v>
      </c>
    </row>
    <row r="2509" spans="1:2" x14ac:dyDescent="0.25">
      <c r="A2509" s="7">
        <v>38524</v>
      </c>
      <c r="B2509" s="8">
        <v>28.476500000000001</v>
      </c>
    </row>
    <row r="2510" spans="1:2" x14ac:dyDescent="0.25">
      <c r="A2510" s="7">
        <v>38525</v>
      </c>
      <c r="B2510" s="8">
        <v>28.549700000000001</v>
      </c>
    </row>
    <row r="2511" spans="1:2" x14ac:dyDescent="0.25">
      <c r="A2511" s="7">
        <v>38526</v>
      </c>
      <c r="B2511" s="8">
        <v>28.552800000000001</v>
      </c>
    </row>
    <row r="2512" spans="1:2" x14ac:dyDescent="0.25">
      <c r="A2512" s="7">
        <v>38527</v>
      </c>
      <c r="B2512" s="8">
        <v>28.619299999999999</v>
      </c>
    </row>
    <row r="2513" spans="1:2" x14ac:dyDescent="0.25">
      <c r="A2513" s="7">
        <v>38528</v>
      </c>
      <c r="B2513" s="8">
        <v>28.678699999999999</v>
      </c>
    </row>
    <row r="2514" spans="1:2" x14ac:dyDescent="0.25">
      <c r="A2514" s="7">
        <v>38531</v>
      </c>
      <c r="B2514" s="8">
        <v>28.580200000000001</v>
      </c>
    </row>
    <row r="2515" spans="1:2" x14ac:dyDescent="0.25">
      <c r="A2515" s="7">
        <v>38532</v>
      </c>
      <c r="B2515" s="8">
        <v>28.584</v>
      </c>
    </row>
    <row r="2516" spans="1:2" x14ac:dyDescent="0.25">
      <c r="A2516" s="7">
        <v>38533</v>
      </c>
      <c r="B2516" s="8">
        <v>28.6721</v>
      </c>
    </row>
    <row r="2517" spans="1:2" x14ac:dyDescent="0.25">
      <c r="A2517" s="7">
        <v>38534</v>
      </c>
      <c r="B2517" s="8">
        <v>28.6282</v>
      </c>
    </row>
    <row r="2518" spans="1:2" x14ac:dyDescent="0.25">
      <c r="A2518" s="7">
        <v>38535</v>
      </c>
      <c r="B2518" s="8">
        <v>28.679400000000001</v>
      </c>
    </row>
    <row r="2519" spans="1:2" x14ac:dyDescent="0.25">
      <c r="A2519" s="7">
        <v>38538</v>
      </c>
      <c r="B2519" s="8">
        <v>28.8005</v>
      </c>
    </row>
    <row r="2520" spans="1:2" x14ac:dyDescent="0.25">
      <c r="A2520" s="7">
        <v>38539</v>
      </c>
      <c r="B2520" s="8">
        <v>28.833300000000001</v>
      </c>
    </row>
    <row r="2521" spans="1:2" x14ac:dyDescent="0.25">
      <c r="A2521" s="7">
        <v>38540</v>
      </c>
      <c r="B2521" s="8">
        <v>28.8185</v>
      </c>
    </row>
    <row r="2522" spans="1:2" x14ac:dyDescent="0.25">
      <c r="A2522" s="7">
        <v>38541</v>
      </c>
      <c r="B2522" s="8">
        <v>28.831</v>
      </c>
    </row>
    <row r="2523" spans="1:2" x14ac:dyDescent="0.25">
      <c r="A2523" s="7">
        <v>38542</v>
      </c>
      <c r="B2523" s="8">
        <v>28.837399999999999</v>
      </c>
    </row>
    <row r="2524" spans="1:2" x14ac:dyDescent="0.25">
      <c r="A2524" s="7">
        <v>38545</v>
      </c>
      <c r="B2524" s="8">
        <v>28.715399999999999</v>
      </c>
    </row>
    <row r="2525" spans="1:2" x14ac:dyDescent="0.25">
      <c r="A2525" s="7">
        <v>38546</v>
      </c>
      <c r="B2525" s="8">
        <v>28.593800000000002</v>
      </c>
    </row>
    <row r="2526" spans="1:2" x14ac:dyDescent="0.25">
      <c r="A2526" s="7">
        <v>38547</v>
      </c>
      <c r="B2526" s="8">
        <v>28.567799999999998</v>
      </c>
    </row>
    <row r="2527" spans="1:2" x14ac:dyDescent="0.25">
      <c r="A2527" s="7">
        <v>38548</v>
      </c>
      <c r="B2527" s="8">
        <v>28.667899999999999</v>
      </c>
    </row>
    <row r="2528" spans="1:2" x14ac:dyDescent="0.25">
      <c r="A2528" s="7">
        <v>38549</v>
      </c>
      <c r="B2528" s="8">
        <v>28.626899999999999</v>
      </c>
    </row>
    <row r="2529" spans="1:2" x14ac:dyDescent="0.25">
      <c r="A2529" s="7">
        <v>38552</v>
      </c>
      <c r="B2529" s="8">
        <v>28.672599999999999</v>
      </c>
    </row>
    <row r="2530" spans="1:2" x14ac:dyDescent="0.25">
      <c r="A2530" s="7">
        <v>38553</v>
      </c>
      <c r="B2530" s="8">
        <v>28.725200000000001</v>
      </c>
    </row>
    <row r="2531" spans="1:2" x14ac:dyDescent="0.25">
      <c r="A2531" s="7">
        <v>38554</v>
      </c>
      <c r="B2531" s="8">
        <v>28.674399999999999</v>
      </c>
    </row>
    <row r="2532" spans="1:2" x14ac:dyDescent="0.25">
      <c r="A2532" s="7">
        <v>38555</v>
      </c>
      <c r="B2532" s="8">
        <v>28.601199999999999</v>
      </c>
    </row>
    <row r="2533" spans="1:2" x14ac:dyDescent="0.25">
      <c r="A2533" s="7">
        <v>38556</v>
      </c>
      <c r="B2533" s="8">
        <v>28.5792</v>
      </c>
    </row>
    <row r="2534" spans="1:2" x14ac:dyDescent="0.25">
      <c r="A2534" s="7">
        <v>38559</v>
      </c>
      <c r="B2534" s="8">
        <v>28.689800000000002</v>
      </c>
    </row>
    <row r="2535" spans="1:2" x14ac:dyDescent="0.25">
      <c r="A2535" s="7">
        <v>38560</v>
      </c>
      <c r="B2535" s="8">
        <v>28.688800000000001</v>
      </c>
    </row>
    <row r="2536" spans="1:2" x14ac:dyDescent="0.25">
      <c r="A2536" s="7">
        <v>38561</v>
      </c>
      <c r="B2536" s="8">
        <v>28.730399999999999</v>
      </c>
    </row>
    <row r="2537" spans="1:2" x14ac:dyDescent="0.25">
      <c r="A2537" s="7">
        <v>38562</v>
      </c>
      <c r="B2537" s="8">
        <v>28.681699999999999</v>
      </c>
    </row>
    <row r="2538" spans="1:2" x14ac:dyDescent="0.25">
      <c r="A2538" s="7">
        <v>38563</v>
      </c>
      <c r="B2538" s="8">
        <v>28.6341</v>
      </c>
    </row>
    <row r="2539" spans="1:2" x14ac:dyDescent="0.25">
      <c r="A2539" s="7">
        <v>38566</v>
      </c>
      <c r="B2539" s="8">
        <v>28.594999999999999</v>
      </c>
    </row>
    <row r="2540" spans="1:2" x14ac:dyDescent="0.25">
      <c r="A2540" s="7">
        <v>38567</v>
      </c>
      <c r="B2540" s="8">
        <v>28.582599999999999</v>
      </c>
    </row>
    <row r="2541" spans="1:2" x14ac:dyDescent="0.25">
      <c r="A2541" s="7">
        <v>38568</v>
      </c>
      <c r="B2541" s="8">
        <v>28.603999999999999</v>
      </c>
    </row>
    <row r="2542" spans="1:2" x14ac:dyDescent="0.25">
      <c r="A2542" s="7">
        <v>38569</v>
      </c>
      <c r="B2542" s="8">
        <v>28.485399999999998</v>
      </c>
    </row>
    <row r="2543" spans="1:2" x14ac:dyDescent="0.25">
      <c r="A2543" s="7">
        <v>38570</v>
      </c>
      <c r="B2543" s="8">
        <v>28.417100000000001</v>
      </c>
    </row>
    <row r="2544" spans="1:2" x14ac:dyDescent="0.25">
      <c r="A2544" s="7">
        <v>38573</v>
      </c>
      <c r="B2544" s="8">
        <v>28.435500000000001</v>
      </c>
    </row>
    <row r="2545" spans="1:2" x14ac:dyDescent="0.25">
      <c r="A2545" s="7">
        <v>38574</v>
      </c>
      <c r="B2545" s="8">
        <v>28.379100000000001</v>
      </c>
    </row>
    <row r="2546" spans="1:2" x14ac:dyDescent="0.25">
      <c r="A2546" s="7">
        <v>38575</v>
      </c>
      <c r="B2546" s="8">
        <v>28.3931</v>
      </c>
    </row>
    <row r="2547" spans="1:2" x14ac:dyDescent="0.25">
      <c r="A2547" s="7">
        <v>38576</v>
      </c>
      <c r="B2547" s="8">
        <v>28.378799999999998</v>
      </c>
    </row>
    <row r="2548" spans="1:2" x14ac:dyDescent="0.25">
      <c r="A2548" s="7">
        <v>38577</v>
      </c>
      <c r="B2548" s="8">
        <v>28.312200000000001</v>
      </c>
    </row>
    <row r="2549" spans="1:2" x14ac:dyDescent="0.25">
      <c r="A2549" s="7">
        <v>38580</v>
      </c>
      <c r="B2549" s="8">
        <v>28.381499999999999</v>
      </c>
    </row>
    <row r="2550" spans="1:2" x14ac:dyDescent="0.25">
      <c r="A2550" s="7">
        <v>38581</v>
      </c>
      <c r="B2550" s="8">
        <v>28.4161</v>
      </c>
    </row>
    <row r="2551" spans="1:2" x14ac:dyDescent="0.25">
      <c r="A2551" s="7">
        <v>38582</v>
      </c>
      <c r="B2551" s="8">
        <v>28.472999999999999</v>
      </c>
    </row>
    <row r="2552" spans="1:2" x14ac:dyDescent="0.25">
      <c r="A2552" s="7">
        <v>38583</v>
      </c>
      <c r="B2552" s="8">
        <v>28.493600000000001</v>
      </c>
    </row>
    <row r="2553" spans="1:2" x14ac:dyDescent="0.25">
      <c r="A2553" s="7">
        <v>38584</v>
      </c>
      <c r="B2553" s="8">
        <v>28.600300000000001</v>
      </c>
    </row>
    <row r="2554" spans="1:2" x14ac:dyDescent="0.25">
      <c r="A2554" s="7">
        <v>38587</v>
      </c>
      <c r="B2554" s="8">
        <v>28.5852</v>
      </c>
    </row>
    <row r="2555" spans="1:2" x14ac:dyDescent="0.25">
      <c r="A2555" s="7">
        <v>38588</v>
      </c>
      <c r="B2555" s="8">
        <v>28.549399999999999</v>
      </c>
    </row>
    <row r="2556" spans="1:2" x14ac:dyDescent="0.25">
      <c r="A2556" s="7">
        <v>38589</v>
      </c>
      <c r="B2556" s="8">
        <v>28.584399999999999</v>
      </c>
    </row>
    <row r="2557" spans="1:2" x14ac:dyDescent="0.25">
      <c r="A2557" s="7">
        <v>38590</v>
      </c>
      <c r="B2557" s="8">
        <v>28.4572</v>
      </c>
    </row>
    <row r="2558" spans="1:2" x14ac:dyDescent="0.25">
      <c r="A2558" s="7">
        <v>38591</v>
      </c>
      <c r="B2558" s="8">
        <v>28.450500000000002</v>
      </c>
    </row>
    <row r="2559" spans="1:2" x14ac:dyDescent="0.25">
      <c r="A2559" s="7">
        <v>38594</v>
      </c>
      <c r="B2559" s="8">
        <v>28.436800000000002</v>
      </c>
    </row>
    <row r="2560" spans="1:2" x14ac:dyDescent="0.25">
      <c r="A2560" s="7">
        <v>38595</v>
      </c>
      <c r="B2560" s="8">
        <v>28.545000000000002</v>
      </c>
    </row>
    <row r="2561" spans="1:2" x14ac:dyDescent="0.25">
      <c r="A2561" s="7">
        <v>38596</v>
      </c>
      <c r="B2561" s="8">
        <v>28.5566</v>
      </c>
    </row>
    <row r="2562" spans="1:2" x14ac:dyDescent="0.25">
      <c r="A2562" s="7">
        <v>38597</v>
      </c>
      <c r="B2562" s="8">
        <v>28.463699999999999</v>
      </c>
    </row>
    <row r="2563" spans="1:2" x14ac:dyDescent="0.25">
      <c r="A2563" s="7">
        <v>38598</v>
      </c>
      <c r="B2563" s="8">
        <v>28.303699999999999</v>
      </c>
    </row>
    <row r="2564" spans="1:2" x14ac:dyDescent="0.25">
      <c r="A2564" s="7">
        <v>38601</v>
      </c>
      <c r="B2564" s="8">
        <v>28.197700000000001</v>
      </c>
    </row>
    <row r="2565" spans="1:2" x14ac:dyDescent="0.25">
      <c r="A2565" s="7">
        <v>38602</v>
      </c>
      <c r="B2565" s="8">
        <v>28.210799999999999</v>
      </c>
    </row>
    <row r="2566" spans="1:2" x14ac:dyDescent="0.25">
      <c r="A2566" s="7">
        <v>38603</v>
      </c>
      <c r="B2566" s="8">
        <v>28.201499999999999</v>
      </c>
    </row>
    <row r="2567" spans="1:2" x14ac:dyDescent="0.25">
      <c r="A2567" s="7">
        <v>38604</v>
      </c>
      <c r="B2567" s="8">
        <v>28.2562</v>
      </c>
    </row>
    <row r="2568" spans="1:2" x14ac:dyDescent="0.25">
      <c r="A2568" s="7">
        <v>38605</v>
      </c>
      <c r="B2568" s="8">
        <v>28.2517</v>
      </c>
    </row>
    <row r="2569" spans="1:2" x14ac:dyDescent="0.25">
      <c r="A2569" s="7">
        <v>38608</v>
      </c>
      <c r="B2569" s="8">
        <v>28.3566</v>
      </c>
    </row>
    <row r="2570" spans="1:2" x14ac:dyDescent="0.25">
      <c r="A2570" s="7">
        <v>38609</v>
      </c>
      <c r="B2570" s="8">
        <v>28.3856</v>
      </c>
    </row>
    <row r="2571" spans="1:2" x14ac:dyDescent="0.25">
      <c r="A2571" s="7">
        <v>38610</v>
      </c>
      <c r="B2571" s="8">
        <v>28.315999999999999</v>
      </c>
    </row>
    <row r="2572" spans="1:2" x14ac:dyDescent="0.25">
      <c r="A2572" s="7">
        <v>38611</v>
      </c>
      <c r="B2572" s="8">
        <v>28.369800000000001</v>
      </c>
    </row>
    <row r="2573" spans="1:2" x14ac:dyDescent="0.25">
      <c r="A2573" s="7">
        <v>38612</v>
      </c>
      <c r="B2573" s="8">
        <v>28.302600000000002</v>
      </c>
    </row>
    <row r="2574" spans="1:2" x14ac:dyDescent="0.25">
      <c r="A2574" s="7">
        <v>38615</v>
      </c>
      <c r="B2574" s="8">
        <v>28.458200000000001</v>
      </c>
    </row>
    <row r="2575" spans="1:2" x14ac:dyDescent="0.25">
      <c r="A2575" s="7">
        <v>38616</v>
      </c>
      <c r="B2575" s="8">
        <v>28.406500000000001</v>
      </c>
    </row>
    <row r="2576" spans="1:2" x14ac:dyDescent="0.25">
      <c r="A2576" s="7">
        <v>38617</v>
      </c>
      <c r="B2576" s="8">
        <v>28.3812</v>
      </c>
    </row>
    <row r="2577" spans="1:2" x14ac:dyDescent="0.25">
      <c r="A2577" s="7">
        <v>38618</v>
      </c>
      <c r="B2577" s="8">
        <v>28.360299999999999</v>
      </c>
    </row>
    <row r="2578" spans="1:2" x14ac:dyDescent="0.25">
      <c r="A2578" s="7">
        <v>38619</v>
      </c>
      <c r="B2578" s="8">
        <v>28.431999999999999</v>
      </c>
    </row>
    <row r="2579" spans="1:2" x14ac:dyDescent="0.25">
      <c r="A2579" s="7">
        <v>38622</v>
      </c>
      <c r="B2579" s="8">
        <v>28.546299999999999</v>
      </c>
    </row>
    <row r="2580" spans="1:2" x14ac:dyDescent="0.25">
      <c r="A2580" s="7">
        <v>38623</v>
      </c>
      <c r="B2580" s="8">
        <v>28.567799999999998</v>
      </c>
    </row>
    <row r="2581" spans="1:2" x14ac:dyDescent="0.25">
      <c r="A2581" s="7">
        <v>38624</v>
      </c>
      <c r="B2581" s="8">
        <v>28.5366</v>
      </c>
    </row>
    <row r="2582" spans="1:2" x14ac:dyDescent="0.25">
      <c r="A2582" s="7">
        <v>38625</v>
      </c>
      <c r="B2582" s="8">
        <v>28.498899999999999</v>
      </c>
    </row>
    <row r="2583" spans="1:2" x14ac:dyDescent="0.25">
      <c r="A2583" s="7">
        <v>38626</v>
      </c>
      <c r="B2583" s="8">
        <v>28.534800000000001</v>
      </c>
    </row>
    <row r="2584" spans="1:2" x14ac:dyDescent="0.25">
      <c r="A2584" s="7">
        <v>38629</v>
      </c>
      <c r="B2584" s="8">
        <v>28.613199999999999</v>
      </c>
    </row>
    <row r="2585" spans="1:2" x14ac:dyDescent="0.25">
      <c r="A2585" s="7">
        <v>38630</v>
      </c>
      <c r="B2585" s="8">
        <v>28.643000000000001</v>
      </c>
    </row>
    <row r="2586" spans="1:2" x14ac:dyDescent="0.25">
      <c r="A2586" s="7">
        <v>38631</v>
      </c>
      <c r="B2586" s="8">
        <v>28.6157</v>
      </c>
    </row>
    <row r="2587" spans="1:2" x14ac:dyDescent="0.25">
      <c r="A2587" s="7">
        <v>38632</v>
      </c>
      <c r="B2587" s="8">
        <v>28.520700000000001</v>
      </c>
    </row>
    <row r="2588" spans="1:2" x14ac:dyDescent="0.25">
      <c r="A2588" s="7">
        <v>38633</v>
      </c>
      <c r="B2588" s="8">
        <v>28.457699999999999</v>
      </c>
    </row>
    <row r="2589" spans="1:2" x14ac:dyDescent="0.25">
      <c r="A2589" s="7">
        <v>38636</v>
      </c>
      <c r="B2589" s="8">
        <v>28.470800000000001</v>
      </c>
    </row>
    <row r="2590" spans="1:2" x14ac:dyDescent="0.25">
      <c r="A2590" s="7">
        <v>38637</v>
      </c>
      <c r="B2590" s="8">
        <v>28.5562</v>
      </c>
    </row>
    <row r="2591" spans="1:2" x14ac:dyDescent="0.25">
      <c r="A2591" s="7">
        <v>38638</v>
      </c>
      <c r="B2591" s="8">
        <v>28.625</v>
      </c>
    </row>
    <row r="2592" spans="1:2" x14ac:dyDescent="0.25">
      <c r="A2592" s="7">
        <v>38639</v>
      </c>
      <c r="B2592" s="8">
        <v>28.599</v>
      </c>
    </row>
    <row r="2593" spans="1:2" x14ac:dyDescent="0.25">
      <c r="A2593" s="7">
        <v>38640</v>
      </c>
      <c r="B2593" s="8">
        <v>28.586099999999998</v>
      </c>
    </row>
    <row r="2594" spans="1:2" x14ac:dyDescent="0.25">
      <c r="A2594" s="7">
        <v>38643</v>
      </c>
      <c r="B2594" s="8">
        <v>28.5291</v>
      </c>
    </row>
    <row r="2595" spans="1:2" x14ac:dyDescent="0.25">
      <c r="A2595" s="7">
        <v>38644</v>
      </c>
      <c r="B2595" s="8">
        <v>28.614000000000001</v>
      </c>
    </row>
    <row r="2596" spans="1:2" x14ac:dyDescent="0.25">
      <c r="A2596" s="7">
        <v>38645</v>
      </c>
      <c r="B2596" s="8">
        <v>28.671500000000002</v>
      </c>
    </row>
    <row r="2597" spans="1:2" x14ac:dyDescent="0.25">
      <c r="A2597" s="7">
        <v>38646</v>
      </c>
      <c r="B2597" s="8">
        <v>28.6219</v>
      </c>
    </row>
    <row r="2598" spans="1:2" x14ac:dyDescent="0.25">
      <c r="A2598" s="7">
        <v>38647</v>
      </c>
      <c r="B2598" s="8">
        <v>28.566600000000001</v>
      </c>
    </row>
    <row r="2599" spans="1:2" x14ac:dyDescent="0.25">
      <c r="A2599" s="7">
        <v>38650</v>
      </c>
      <c r="B2599" s="8">
        <v>28.6248</v>
      </c>
    </row>
    <row r="2600" spans="1:2" x14ac:dyDescent="0.25">
      <c r="A2600" s="7">
        <v>38651</v>
      </c>
      <c r="B2600" s="8">
        <v>28.608699999999999</v>
      </c>
    </row>
    <row r="2601" spans="1:2" x14ac:dyDescent="0.25">
      <c r="A2601" s="7">
        <v>38652</v>
      </c>
      <c r="B2601" s="8">
        <v>28.4633</v>
      </c>
    </row>
    <row r="2602" spans="1:2" x14ac:dyDescent="0.25">
      <c r="A2602" s="7">
        <v>38653</v>
      </c>
      <c r="B2602" s="8">
        <v>28.479299999999999</v>
      </c>
    </row>
    <row r="2603" spans="1:2" x14ac:dyDescent="0.25">
      <c r="A2603" s="7">
        <v>38654</v>
      </c>
      <c r="B2603" s="8">
        <v>28.424399999999999</v>
      </c>
    </row>
    <row r="2604" spans="1:2" x14ac:dyDescent="0.25">
      <c r="A2604" s="7">
        <v>38657</v>
      </c>
      <c r="B2604" s="8">
        <v>28.503</v>
      </c>
    </row>
    <row r="2605" spans="1:2" x14ac:dyDescent="0.25">
      <c r="A2605" s="7">
        <v>38658</v>
      </c>
      <c r="B2605" s="8">
        <v>28.581</v>
      </c>
    </row>
    <row r="2606" spans="1:2" x14ac:dyDescent="0.25">
      <c r="A2606" s="7">
        <v>38659</v>
      </c>
      <c r="B2606" s="8">
        <v>28.580500000000001</v>
      </c>
    </row>
    <row r="2607" spans="1:2" x14ac:dyDescent="0.25">
      <c r="A2607" s="7">
        <v>38660</v>
      </c>
      <c r="B2607" s="8">
        <v>28.554400000000001</v>
      </c>
    </row>
    <row r="2608" spans="1:2" x14ac:dyDescent="0.25">
      <c r="A2608" s="7">
        <v>38664</v>
      </c>
      <c r="B2608" s="8">
        <v>28.7593</v>
      </c>
    </row>
    <row r="2609" spans="1:2" x14ac:dyDescent="0.25">
      <c r="A2609" s="7">
        <v>38665</v>
      </c>
      <c r="B2609" s="8">
        <v>28.838899999999999</v>
      </c>
    </row>
    <row r="2610" spans="1:2" x14ac:dyDescent="0.25">
      <c r="A2610" s="7">
        <v>38666</v>
      </c>
      <c r="B2610" s="8">
        <v>28.827999999999999</v>
      </c>
    </row>
    <row r="2611" spans="1:2" x14ac:dyDescent="0.25">
      <c r="A2611" s="7">
        <v>38667</v>
      </c>
      <c r="B2611" s="8">
        <v>28.813500000000001</v>
      </c>
    </row>
    <row r="2612" spans="1:2" x14ac:dyDescent="0.25">
      <c r="A2612" s="7">
        <v>38668</v>
      </c>
      <c r="B2612" s="8">
        <v>28.879000000000001</v>
      </c>
    </row>
    <row r="2613" spans="1:2" x14ac:dyDescent="0.25">
      <c r="A2613" s="7">
        <v>38671</v>
      </c>
      <c r="B2613" s="8">
        <v>28.824999999999999</v>
      </c>
    </row>
    <row r="2614" spans="1:2" x14ac:dyDescent="0.25">
      <c r="A2614" s="7">
        <v>38672</v>
      </c>
      <c r="B2614" s="8">
        <v>28.850300000000001</v>
      </c>
    </row>
    <row r="2615" spans="1:2" x14ac:dyDescent="0.25">
      <c r="A2615" s="7">
        <v>38673</v>
      </c>
      <c r="B2615" s="8">
        <v>28.838000000000001</v>
      </c>
    </row>
    <row r="2616" spans="1:2" x14ac:dyDescent="0.25">
      <c r="A2616" s="7">
        <v>38674</v>
      </c>
      <c r="B2616" s="8">
        <v>28.876000000000001</v>
      </c>
    </row>
    <row r="2617" spans="1:2" x14ac:dyDescent="0.25">
      <c r="A2617" s="7">
        <v>38675</v>
      </c>
      <c r="B2617" s="8">
        <v>28.843599999999999</v>
      </c>
    </row>
    <row r="2618" spans="1:2" x14ac:dyDescent="0.25">
      <c r="A2618" s="7">
        <v>38678</v>
      </c>
      <c r="B2618" s="8">
        <v>28.7745</v>
      </c>
    </row>
    <row r="2619" spans="1:2" x14ac:dyDescent="0.25">
      <c r="A2619" s="7">
        <v>38679</v>
      </c>
      <c r="B2619" s="8">
        <v>28.8108</v>
      </c>
    </row>
    <row r="2620" spans="1:2" x14ac:dyDescent="0.25">
      <c r="A2620" s="7">
        <v>38680</v>
      </c>
      <c r="B2620" s="8">
        <v>28.726700000000001</v>
      </c>
    </row>
    <row r="2621" spans="1:2" x14ac:dyDescent="0.25">
      <c r="A2621" s="7">
        <v>38681</v>
      </c>
      <c r="B2621" s="8">
        <v>28.741</v>
      </c>
    </row>
    <row r="2622" spans="1:2" x14ac:dyDescent="0.25">
      <c r="A2622" s="7">
        <v>38682</v>
      </c>
      <c r="B2622" s="8">
        <v>28.7896</v>
      </c>
    </row>
    <row r="2623" spans="1:2" x14ac:dyDescent="0.25">
      <c r="A2623" s="7">
        <v>38685</v>
      </c>
      <c r="B2623" s="8">
        <v>28.869800000000001</v>
      </c>
    </row>
    <row r="2624" spans="1:2" x14ac:dyDescent="0.25">
      <c r="A2624" s="7">
        <v>38686</v>
      </c>
      <c r="B2624" s="8">
        <v>28.731200000000001</v>
      </c>
    </row>
    <row r="2625" spans="1:2" x14ac:dyDescent="0.25">
      <c r="A2625" s="7">
        <v>38687</v>
      </c>
      <c r="B2625" s="8">
        <v>28.779199999999999</v>
      </c>
    </row>
    <row r="2626" spans="1:2" x14ac:dyDescent="0.25">
      <c r="A2626" s="7">
        <v>38688</v>
      </c>
      <c r="B2626" s="8">
        <v>28.815999999999999</v>
      </c>
    </row>
    <row r="2627" spans="1:2" x14ac:dyDescent="0.25">
      <c r="A2627" s="7">
        <v>38689</v>
      </c>
      <c r="B2627" s="8">
        <v>28.964600000000001</v>
      </c>
    </row>
    <row r="2628" spans="1:2" x14ac:dyDescent="0.25">
      <c r="A2628" s="7">
        <v>38692</v>
      </c>
      <c r="B2628" s="8">
        <v>28.997800000000002</v>
      </c>
    </row>
    <row r="2629" spans="1:2" x14ac:dyDescent="0.25">
      <c r="A2629" s="7">
        <v>38693</v>
      </c>
      <c r="B2629" s="8">
        <v>28.912299999999998</v>
      </c>
    </row>
    <row r="2630" spans="1:2" x14ac:dyDescent="0.25">
      <c r="A2630" s="7">
        <v>38694</v>
      </c>
      <c r="B2630" s="8">
        <v>28.926100000000002</v>
      </c>
    </row>
    <row r="2631" spans="1:2" x14ac:dyDescent="0.25">
      <c r="A2631" s="7">
        <v>38695</v>
      </c>
      <c r="B2631" s="8">
        <v>28.979900000000001</v>
      </c>
    </row>
    <row r="2632" spans="1:2" x14ac:dyDescent="0.25">
      <c r="A2632" s="7">
        <v>38696</v>
      </c>
      <c r="B2632" s="8">
        <v>28.925799999999999</v>
      </c>
    </row>
    <row r="2633" spans="1:2" x14ac:dyDescent="0.25">
      <c r="A2633" s="7">
        <v>38699</v>
      </c>
      <c r="B2633" s="8">
        <v>28.857099999999999</v>
      </c>
    </row>
    <row r="2634" spans="1:2" x14ac:dyDescent="0.25">
      <c r="A2634" s="7">
        <v>38700</v>
      </c>
      <c r="B2634" s="8">
        <v>28.7135</v>
      </c>
    </row>
    <row r="2635" spans="1:2" x14ac:dyDescent="0.25">
      <c r="A2635" s="7">
        <v>38701</v>
      </c>
      <c r="B2635" s="8">
        <v>28.661000000000001</v>
      </c>
    </row>
    <row r="2636" spans="1:2" x14ac:dyDescent="0.25">
      <c r="A2636" s="7">
        <v>38702</v>
      </c>
      <c r="B2636" s="8">
        <v>28.6892</v>
      </c>
    </row>
    <row r="2637" spans="1:2" x14ac:dyDescent="0.25">
      <c r="A2637" s="7">
        <v>38703</v>
      </c>
      <c r="B2637" s="8">
        <v>28.6523</v>
      </c>
    </row>
    <row r="2638" spans="1:2" x14ac:dyDescent="0.25">
      <c r="A2638" s="7">
        <v>38706</v>
      </c>
      <c r="B2638" s="8">
        <v>28.64</v>
      </c>
    </row>
    <row r="2639" spans="1:2" x14ac:dyDescent="0.25">
      <c r="A2639" s="7">
        <v>38707</v>
      </c>
      <c r="B2639" s="8">
        <v>28.664899999999999</v>
      </c>
    </row>
    <row r="2640" spans="1:2" x14ac:dyDescent="0.25">
      <c r="A2640" s="7">
        <v>38708</v>
      </c>
      <c r="B2640" s="8">
        <v>28.762899999999998</v>
      </c>
    </row>
    <row r="2641" spans="1:2" x14ac:dyDescent="0.25">
      <c r="A2641" s="7">
        <v>38709</v>
      </c>
      <c r="B2641" s="8">
        <v>28.84</v>
      </c>
    </row>
    <row r="2642" spans="1:2" x14ac:dyDescent="0.25">
      <c r="A2642" s="7">
        <v>38710</v>
      </c>
      <c r="B2642" s="8">
        <v>28.779900000000001</v>
      </c>
    </row>
    <row r="2643" spans="1:2" x14ac:dyDescent="0.25">
      <c r="A2643" s="7">
        <v>38713</v>
      </c>
      <c r="B2643" s="8">
        <v>28.805900000000001</v>
      </c>
    </row>
    <row r="2644" spans="1:2" x14ac:dyDescent="0.25">
      <c r="A2644" s="7">
        <v>38714</v>
      </c>
      <c r="B2644" s="8">
        <v>28.817699999999999</v>
      </c>
    </row>
    <row r="2645" spans="1:2" x14ac:dyDescent="0.25">
      <c r="A2645" s="7">
        <v>38715</v>
      </c>
      <c r="B2645" s="8">
        <v>28.747199999999999</v>
      </c>
    </row>
    <row r="2646" spans="1:2" x14ac:dyDescent="0.25">
      <c r="A2646" s="7">
        <v>38716</v>
      </c>
      <c r="B2646" s="8">
        <v>28.79</v>
      </c>
    </row>
    <row r="2647" spans="1:2" x14ac:dyDescent="0.25">
      <c r="A2647" s="7">
        <v>38717</v>
      </c>
      <c r="B2647" s="8">
        <v>28.782499999999999</v>
      </c>
    </row>
    <row r="2648" spans="1:2" x14ac:dyDescent="0.25">
      <c r="A2648" s="7">
        <v>38728</v>
      </c>
      <c r="B2648" s="8">
        <v>28.482099999999999</v>
      </c>
    </row>
    <row r="2649" spans="1:2" x14ac:dyDescent="0.25">
      <c r="A2649" s="7">
        <v>38729</v>
      </c>
      <c r="B2649" s="8">
        <v>28.4834</v>
      </c>
    </row>
    <row r="2650" spans="1:2" x14ac:dyDescent="0.25">
      <c r="A2650" s="7">
        <v>38730</v>
      </c>
      <c r="B2650" s="8">
        <v>28.396599999999999</v>
      </c>
    </row>
    <row r="2651" spans="1:2" x14ac:dyDescent="0.25">
      <c r="A2651" s="7">
        <v>38731</v>
      </c>
      <c r="B2651" s="8">
        <v>28.474</v>
      </c>
    </row>
    <row r="2652" spans="1:2" x14ac:dyDescent="0.25">
      <c r="A2652" s="7">
        <v>38734</v>
      </c>
      <c r="B2652" s="8">
        <v>28.300699999999999</v>
      </c>
    </row>
    <row r="2653" spans="1:2" x14ac:dyDescent="0.25">
      <c r="A2653" s="7">
        <v>38735</v>
      </c>
      <c r="B2653" s="8">
        <v>28.2697</v>
      </c>
    </row>
    <row r="2654" spans="1:2" x14ac:dyDescent="0.25">
      <c r="A2654" s="7">
        <v>38736</v>
      </c>
      <c r="B2654" s="8">
        <v>28.302299999999999</v>
      </c>
    </row>
    <row r="2655" spans="1:2" x14ac:dyDescent="0.25">
      <c r="A2655" s="7">
        <v>38737</v>
      </c>
      <c r="B2655" s="8">
        <v>28.286300000000001</v>
      </c>
    </row>
    <row r="2656" spans="1:2" x14ac:dyDescent="0.25">
      <c r="A2656" s="7">
        <v>38738</v>
      </c>
      <c r="B2656" s="8">
        <v>28.290900000000001</v>
      </c>
    </row>
    <row r="2657" spans="1:2" x14ac:dyDescent="0.25">
      <c r="A2657" s="7">
        <v>38741</v>
      </c>
      <c r="B2657" s="8">
        <v>28.051200000000001</v>
      </c>
    </row>
    <row r="2658" spans="1:2" x14ac:dyDescent="0.25">
      <c r="A2658" s="7">
        <v>38742</v>
      </c>
      <c r="B2658" s="8">
        <v>27.989799999999999</v>
      </c>
    </row>
    <row r="2659" spans="1:2" x14ac:dyDescent="0.25">
      <c r="A2659" s="7">
        <v>38743</v>
      </c>
      <c r="B2659" s="8">
        <v>27.980499999999999</v>
      </c>
    </row>
    <row r="2660" spans="1:2" x14ac:dyDescent="0.25">
      <c r="A2660" s="7">
        <v>38744</v>
      </c>
      <c r="B2660" s="8">
        <v>27.969799999999999</v>
      </c>
    </row>
    <row r="2661" spans="1:2" x14ac:dyDescent="0.25">
      <c r="A2661" s="7">
        <v>38745</v>
      </c>
      <c r="B2661" s="8">
        <v>28.024000000000001</v>
      </c>
    </row>
    <row r="2662" spans="1:2" x14ac:dyDescent="0.25">
      <c r="A2662" s="7">
        <v>38748</v>
      </c>
      <c r="B2662" s="8">
        <v>28.120699999999999</v>
      </c>
    </row>
    <row r="2663" spans="1:2" x14ac:dyDescent="0.25">
      <c r="A2663" s="7">
        <v>38749</v>
      </c>
      <c r="B2663" s="8">
        <v>28.130500000000001</v>
      </c>
    </row>
    <row r="2664" spans="1:2" x14ac:dyDescent="0.25">
      <c r="A2664" s="7">
        <v>38750</v>
      </c>
      <c r="B2664" s="8">
        <v>28.104199999999999</v>
      </c>
    </row>
    <row r="2665" spans="1:2" x14ac:dyDescent="0.25">
      <c r="A2665" s="7">
        <v>38751</v>
      </c>
      <c r="B2665" s="8">
        <v>28.190100000000001</v>
      </c>
    </row>
    <row r="2666" spans="1:2" x14ac:dyDescent="0.25">
      <c r="A2666" s="7">
        <v>38752</v>
      </c>
      <c r="B2666" s="8">
        <v>28.173200000000001</v>
      </c>
    </row>
    <row r="2667" spans="1:2" x14ac:dyDescent="0.25">
      <c r="A2667" s="7">
        <v>38755</v>
      </c>
      <c r="B2667" s="8">
        <v>28.2349</v>
      </c>
    </row>
    <row r="2668" spans="1:2" x14ac:dyDescent="0.25">
      <c r="A2668" s="7">
        <v>38756</v>
      </c>
      <c r="B2668" s="8">
        <v>28.252400000000002</v>
      </c>
    </row>
    <row r="2669" spans="1:2" x14ac:dyDescent="0.25">
      <c r="A2669" s="7">
        <v>38757</v>
      </c>
      <c r="B2669" s="8">
        <v>28.264199999999999</v>
      </c>
    </row>
    <row r="2670" spans="1:2" x14ac:dyDescent="0.25">
      <c r="A2670" s="7">
        <v>38758</v>
      </c>
      <c r="B2670" s="8">
        <v>28.249600000000001</v>
      </c>
    </row>
    <row r="2671" spans="1:2" x14ac:dyDescent="0.25">
      <c r="A2671" s="7">
        <v>38759</v>
      </c>
      <c r="B2671" s="8">
        <v>28.241099999999999</v>
      </c>
    </row>
    <row r="2672" spans="1:2" x14ac:dyDescent="0.25">
      <c r="A2672" s="7">
        <v>38762</v>
      </c>
      <c r="B2672" s="8">
        <v>28.236899999999999</v>
      </c>
    </row>
    <row r="2673" spans="1:2" x14ac:dyDescent="0.25">
      <c r="A2673" s="7">
        <v>38763</v>
      </c>
      <c r="B2673" s="8">
        <v>28.1844</v>
      </c>
    </row>
    <row r="2674" spans="1:2" x14ac:dyDescent="0.25">
      <c r="A2674" s="7">
        <v>38764</v>
      </c>
      <c r="B2674" s="8">
        <v>28.199400000000001</v>
      </c>
    </row>
    <row r="2675" spans="1:2" x14ac:dyDescent="0.25">
      <c r="A2675" s="7">
        <v>38765</v>
      </c>
      <c r="B2675" s="8">
        <v>28.2225</v>
      </c>
    </row>
    <row r="2676" spans="1:2" x14ac:dyDescent="0.25">
      <c r="A2676" s="7">
        <v>38766</v>
      </c>
      <c r="B2676" s="8">
        <v>28.2182</v>
      </c>
    </row>
    <row r="2677" spans="1:2" x14ac:dyDescent="0.25">
      <c r="A2677" s="7">
        <v>38769</v>
      </c>
      <c r="B2677" s="8">
        <v>28.145099999999999</v>
      </c>
    </row>
    <row r="2678" spans="1:2" x14ac:dyDescent="0.25">
      <c r="A2678" s="7">
        <v>38770</v>
      </c>
      <c r="B2678" s="8">
        <v>28.190799999999999</v>
      </c>
    </row>
    <row r="2679" spans="1:2" x14ac:dyDescent="0.25">
      <c r="A2679" s="7">
        <v>38771</v>
      </c>
      <c r="B2679" s="8">
        <v>28.182700000000001</v>
      </c>
    </row>
    <row r="2680" spans="1:2" x14ac:dyDescent="0.25">
      <c r="A2680" s="7">
        <v>38775</v>
      </c>
      <c r="B2680" s="8">
        <v>28.155000000000001</v>
      </c>
    </row>
    <row r="2681" spans="1:2" x14ac:dyDescent="0.25">
      <c r="A2681" s="7">
        <v>38776</v>
      </c>
      <c r="B2681" s="8">
        <v>28.122299999999999</v>
      </c>
    </row>
    <row r="2682" spans="1:2" x14ac:dyDescent="0.25">
      <c r="A2682" s="7">
        <v>38777</v>
      </c>
      <c r="B2682" s="8">
        <v>28.121099999999998</v>
      </c>
    </row>
    <row r="2683" spans="1:2" x14ac:dyDescent="0.25">
      <c r="A2683" s="7">
        <v>38778</v>
      </c>
      <c r="B2683" s="8">
        <v>28.0245</v>
      </c>
    </row>
    <row r="2684" spans="1:2" x14ac:dyDescent="0.25">
      <c r="A2684" s="7">
        <v>38779</v>
      </c>
      <c r="B2684" s="8">
        <v>28.027899999999999</v>
      </c>
    </row>
    <row r="2685" spans="1:2" x14ac:dyDescent="0.25">
      <c r="A2685" s="7">
        <v>38780</v>
      </c>
      <c r="B2685" s="8">
        <v>27.930499999999999</v>
      </c>
    </row>
    <row r="2686" spans="1:2" x14ac:dyDescent="0.25">
      <c r="A2686" s="7">
        <v>38783</v>
      </c>
      <c r="B2686" s="8">
        <v>27.881</v>
      </c>
    </row>
    <row r="2687" spans="1:2" x14ac:dyDescent="0.25">
      <c r="A2687" s="7">
        <v>38784</v>
      </c>
      <c r="B2687" s="8">
        <v>27.994499999999999</v>
      </c>
    </row>
    <row r="2688" spans="1:2" x14ac:dyDescent="0.25">
      <c r="A2688" s="7">
        <v>38786</v>
      </c>
      <c r="B2688" s="8">
        <v>28</v>
      </c>
    </row>
    <row r="2689" spans="1:2" x14ac:dyDescent="0.25">
      <c r="A2689" s="7">
        <v>38787</v>
      </c>
      <c r="B2689" s="8">
        <v>28.020299999999999</v>
      </c>
    </row>
    <row r="2690" spans="1:2" x14ac:dyDescent="0.25">
      <c r="A2690" s="7">
        <v>38790</v>
      </c>
      <c r="B2690" s="8">
        <v>28.007899999999999</v>
      </c>
    </row>
    <row r="2691" spans="1:2" x14ac:dyDescent="0.25">
      <c r="A2691" s="7">
        <v>38791</v>
      </c>
      <c r="B2691" s="8">
        <v>27.992899999999999</v>
      </c>
    </row>
    <row r="2692" spans="1:2" x14ac:dyDescent="0.25">
      <c r="A2692" s="7">
        <v>38792</v>
      </c>
      <c r="B2692" s="8">
        <v>27.8432</v>
      </c>
    </row>
    <row r="2693" spans="1:2" x14ac:dyDescent="0.25">
      <c r="A2693" s="7">
        <v>38793</v>
      </c>
      <c r="B2693" s="8">
        <v>27.8171</v>
      </c>
    </row>
    <row r="2694" spans="1:2" x14ac:dyDescent="0.25">
      <c r="A2694" s="7">
        <v>38794</v>
      </c>
      <c r="B2694" s="8">
        <v>27.7028</v>
      </c>
    </row>
    <row r="2695" spans="1:2" x14ac:dyDescent="0.25">
      <c r="A2695" s="7">
        <v>38797</v>
      </c>
      <c r="B2695" s="8">
        <v>27.6615</v>
      </c>
    </row>
    <row r="2696" spans="1:2" x14ac:dyDescent="0.25">
      <c r="A2696" s="7">
        <v>38798</v>
      </c>
      <c r="B2696" s="8">
        <v>27.7027</v>
      </c>
    </row>
    <row r="2697" spans="1:2" x14ac:dyDescent="0.25">
      <c r="A2697" s="7">
        <v>38799</v>
      </c>
      <c r="B2697" s="8">
        <v>27.738299999999999</v>
      </c>
    </row>
    <row r="2698" spans="1:2" x14ac:dyDescent="0.25">
      <c r="A2698" s="7">
        <v>38800</v>
      </c>
      <c r="B2698" s="8">
        <v>27.768000000000001</v>
      </c>
    </row>
    <row r="2699" spans="1:2" x14ac:dyDescent="0.25">
      <c r="A2699" s="7">
        <v>38801</v>
      </c>
      <c r="B2699" s="8">
        <v>27.847000000000001</v>
      </c>
    </row>
    <row r="2700" spans="1:2" x14ac:dyDescent="0.25">
      <c r="A2700" s="7">
        <v>38804</v>
      </c>
      <c r="B2700" s="8">
        <v>27.773</v>
      </c>
    </row>
    <row r="2701" spans="1:2" x14ac:dyDescent="0.25">
      <c r="A2701" s="7">
        <v>38805</v>
      </c>
      <c r="B2701" s="8">
        <v>27.8019</v>
      </c>
    </row>
    <row r="2702" spans="1:2" x14ac:dyDescent="0.25">
      <c r="A2702" s="7">
        <v>38806</v>
      </c>
      <c r="B2702" s="8">
        <v>27.804300000000001</v>
      </c>
    </row>
    <row r="2703" spans="1:2" x14ac:dyDescent="0.25">
      <c r="A2703" s="7">
        <v>38807</v>
      </c>
      <c r="B2703" s="8">
        <v>27.762599999999999</v>
      </c>
    </row>
    <row r="2704" spans="1:2" x14ac:dyDescent="0.25">
      <c r="A2704" s="7">
        <v>38808</v>
      </c>
      <c r="B2704" s="8">
        <v>27.6996</v>
      </c>
    </row>
    <row r="2705" spans="1:2" x14ac:dyDescent="0.25">
      <c r="A2705" s="7">
        <v>38811</v>
      </c>
      <c r="B2705" s="8">
        <v>27.773700000000002</v>
      </c>
    </row>
    <row r="2706" spans="1:2" x14ac:dyDescent="0.25">
      <c r="A2706" s="7">
        <v>38812</v>
      </c>
      <c r="B2706" s="8">
        <v>27.6921</v>
      </c>
    </row>
    <row r="2707" spans="1:2" x14ac:dyDescent="0.25">
      <c r="A2707" s="7">
        <v>38813</v>
      </c>
      <c r="B2707" s="8">
        <v>27.560199999999998</v>
      </c>
    </row>
    <row r="2708" spans="1:2" x14ac:dyDescent="0.25">
      <c r="A2708" s="7">
        <v>38814</v>
      </c>
      <c r="B2708" s="8">
        <v>27.533200000000001</v>
      </c>
    </row>
    <row r="2709" spans="1:2" x14ac:dyDescent="0.25">
      <c r="A2709" s="7">
        <v>38815</v>
      </c>
      <c r="B2709" s="8">
        <v>27.607700000000001</v>
      </c>
    </row>
    <row r="2710" spans="1:2" x14ac:dyDescent="0.25">
      <c r="A2710" s="7">
        <v>38818</v>
      </c>
      <c r="B2710" s="8">
        <v>27.708500000000001</v>
      </c>
    </row>
    <row r="2711" spans="1:2" x14ac:dyDescent="0.25">
      <c r="A2711" s="7">
        <v>38819</v>
      </c>
      <c r="B2711" s="8">
        <v>27.6797</v>
      </c>
    </row>
    <row r="2712" spans="1:2" x14ac:dyDescent="0.25">
      <c r="A2712" s="7">
        <v>38820</v>
      </c>
      <c r="B2712" s="8">
        <v>27.662500000000001</v>
      </c>
    </row>
    <row r="2713" spans="1:2" x14ac:dyDescent="0.25">
      <c r="A2713" s="7">
        <v>38821</v>
      </c>
      <c r="B2713" s="8">
        <v>27.698499999999999</v>
      </c>
    </row>
    <row r="2714" spans="1:2" x14ac:dyDescent="0.25">
      <c r="A2714" s="7">
        <v>38822</v>
      </c>
      <c r="B2714" s="8">
        <v>27.700199999999999</v>
      </c>
    </row>
    <row r="2715" spans="1:2" x14ac:dyDescent="0.25">
      <c r="A2715" s="7">
        <v>38825</v>
      </c>
      <c r="B2715" s="8">
        <v>27.633600000000001</v>
      </c>
    </row>
    <row r="2716" spans="1:2" x14ac:dyDescent="0.25">
      <c r="A2716" s="7">
        <v>38826</v>
      </c>
      <c r="B2716" s="8">
        <v>27.567499999999999</v>
      </c>
    </row>
    <row r="2717" spans="1:2" x14ac:dyDescent="0.25">
      <c r="A2717" s="7">
        <v>38827</v>
      </c>
      <c r="B2717" s="8">
        <v>27.465</v>
      </c>
    </row>
    <row r="2718" spans="1:2" x14ac:dyDescent="0.25">
      <c r="A2718" s="7">
        <v>38828</v>
      </c>
      <c r="B2718" s="8">
        <v>27.4666</v>
      </c>
    </row>
    <row r="2719" spans="1:2" x14ac:dyDescent="0.25">
      <c r="A2719" s="7">
        <v>38829</v>
      </c>
      <c r="B2719" s="8">
        <v>27.5198</v>
      </c>
    </row>
    <row r="2720" spans="1:2" x14ac:dyDescent="0.25">
      <c r="A2720" s="7">
        <v>38832</v>
      </c>
      <c r="B2720" s="8">
        <v>27.4331</v>
      </c>
    </row>
    <row r="2721" spans="1:2" x14ac:dyDescent="0.25">
      <c r="A2721" s="7">
        <v>38833</v>
      </c>
      <c r="B2721" s="8">
        <v>27.424399999999999</v>
      </c>
    </row>
    <row r="2722" spans="1:2" x14ac:dyDescent="0.25">
      <c r="A2722" s="7">
        <v>38834</v>
      </c>
      <c r="B2722" s="8">
        <v>27.392099999999999</v>
      </c>
    </row>
    <row r="2723" spans="1:2" x14ac:dyDescent="0.25">
      <c r="A2723" s="7">
        <v>38835</v>
      </c>
      <c r="B2723" s="8">
        <v>27.362100000000002</v>
      </c>
    </row>
    <row r="2724" spans="1:2" x14ac:dyDescent="0.25">
      <c r="A2724" s="7">
        <v>38836</v>
      </c>
      <c r="B2724" s="8">
        <v>27.273900000000001</v>
      </c>
    </row>
    <row r="2725" spans="1:2" x14ac:dyDescent="0.25">
      <c r="A2725" s="7">
        <v>38840</v>
      </c>
      <c r="B2725" s="8">
        <v>27.2424</v>
      </c>
    </row>
    <row r="2726" spans="1:2" x14ac:dyDescent="0.25">
      <c r="A2726" s="7">
        <v>38841</v>
      </c>
      <c r="B2726" s="8">
        <v>27.158999999999999</v>
      </c>
    </row>
    <row r="2727" spans="1:2" x14ac:dyDescent="0.25">
      <c r="A2727" s="7">
        <v>38842</v>
      </c>
      <c r="B2727" s="8">
        <v>27.208500000000001</v>
      </c>
    </row>
    <row r="2728" spans="1:2" x14ac:dyDescent="0.25">
      <c r="A2728" s="7">
        <v>38843</v>
      </c>
      <c r="B2728" s="8">
        <v>27.125800000000002</v>
      </c>
    </row>
    <row r="2729" spans="1:2" x14ac:dyDescent="0.25">
      <c r="A2729" s="7">
        <v>38844</v>
      </c>
      <c r="B2729" s="8">
        <v>27.080100000000002</v>
      </c>
    </row>
    <row r="2730" spans="1:2" x14ac:dyDescent="0.25">
      <c r="A2730" s="7">
        <v>38848</v>
      </c>
      <c r="B2730" s="8">
        <v>27.035900000000002</v>
      </c>
    </row>
    <row r="2731" spans="1:2" x14ac:dyDescent="0.25">
      <c r="A2731" s="7">
        <v>38849</v>
      </c>
      <c r="B2731" s="8">
        <v>27.075500000000002</v>
      </c>
    </row>
    <row r="2732" spans="1:2" x14ac:dyDescent="0.25">
      <c r="A2732" s="7">
        <v>38850</v>
      </c>
      <c r="B2732" s="8">
        <v>26.943100000000001</v>
      </c>
    </row>
    <row r="2733" spans="1:2" x14ac:dyDescent="0.25">
      <c r="A2733" s="7">
        <v>38853</v>
      </c>
      <c r="B2733" s="8">
        <v>26.918700000000001</v>
      </c>
    </row>
    <row r="2734" spans="1:2" x14ac:dyDescent="0.25">
      <c r="A2734" s="7">
        <v>38854</v>
      </c>
      <c r="B2734" s="8">
        <v>27.020900000000001</v>
      </c>
    </row>
    <row r="2735" spans="1:2" x14ac:dyDescent="0.25">
      <c r="A2735" s="7">
        <v>38855</v>
      </c>
      <c r="B2735" s="8">
        <v>26.956900000000001</v>
      </c>
    </row>
    <row r="2736" spans="1:2" x14ac:dyDescent="0.25">
      <c r="A2736" s="7">
        <v>38856</v>
      </c>
      <c r="B2736" s="8">
        <v>27.066299999999998</v>
      </c>
    </row>
    <row r="2737" spans="1:2" x14ac:dyDescent="0.25">
      <c r="A2737" s="7">
        <v>38857</v>
      </c>
      <c r="B2737" s="8">
        <v>26.998699999999999</v>
      </c>
    </row>
    <row r="2738" spans="1:2" x14ac:dyDescent="0.25">
      <c r="A2738" s="7">
        <v>38860</v>
      </c>
      <c r="B2738" s="8">
        <v>27.096499999999999</v>
      </c>
    </row>
    <row r="2739" spans="1:2" x14ac:dyDescent="0.25">
      <c r="A2739" s="7">
        <v>38861</v>
      </c>
      <c r="B2739" s="8">
        <v>26.9876</v>
      </c>
    </row>
    <row r="2740" spans="1:2" x14ac:dyDescent="0.25">
      <c r="A2740" s="7">
        <v>38862</v>
      </c>
      <c r="B2740" s="8">
        <v>27.0168</v>
      </c>
    </row>
    <row r="2741" spans="1:2" x14ac:dyDescent="0.25">
      <c r="A2741" s="7">
        <v>38863</v>
      </c>
      <c r="B2741" s="8">
        <v>27.0381</v>
      </c>
    </row>
    <row r="2742" spans="1:2" x14ac:dyDescent="0.25">
      <c r="A2742" s="7">
        <v>38864</v>
      </c>
      <c r="B2742" s="8">
        <v>27.0349</v>
      </c>
    </row>
    <row r="2743" spans="1:2" x14ac:dyDescent="0.25">
      <c r="A2743" s="7">
        <v>38867</v>
      </c>
      <c r="B2743" s="8">
        <v>27.065200000000001</v>
      </c>
    </row>
    <row r="2744" spans="1:2" x14ac:dyDescent="0.25">
      <c r="A2744" s="7">
        <v>38868</v>
      </c>
      <c r="B2744" s="8">
        <v>26.984000000000002</v>
      </c>
    </row>
    <row r="2745" spans="1:2" x14ac:dyDescent="0.25">
      <c r="A2745" s="7">
        <v>38869</v>
      </c>
      <c r="B2745" s="8">
        <v>26.935500000000001</v>
      </c>
    </row>
    <row r="2746" spans="1:2" x14ac:dyDescent="0.25">
      <c r="A2746" s="7">
        <v>38870</v>
      </c>
      <c r="B2746" s="8">
        <v>27.0474</v>
      </c>
    </row>
    <row r="2747" spans="1:2" x14ac:dyDescent="0.25">
      <c r="A2747" s="7">
        <v>38871</v>
      </c>
      <c r="B2747" s="8">
        <v>26.886800000000001</v>
      </c>
    </row>
    <row r="2748" spans="1:2" x14ac:dyDescent="0.25">
      <c r="A2748" s="7">
        <v>38874</v>
      </c>
      <c r="B2748" s="8">
        <v>26.7089</v>
      </c>
    </row>
    <row r="2749" spans="1:2" x14ac:dyDescent="0.25">
      <c r="A2749" s="7">
        <v>38875</v>
      </c>
      <c r="B2749" s="8">
        <v>26.7331</v>
      </c>
    </row>
    <row r="2750" spans="1:2" x14ac:dyDescent="0.25">
      <c r="A2750" s="7">
        <v>38876</v>
      </c>
      <c r="B2750" s="8">
        <v>26.8582</v>
      </c>
    </row>
    <row r="2751" spans="1:2" x14ac:dyDescent="0.25">
      <c r="A2751" s="7">
        <v>38877</v>
      </c>
      <c r="B2751" s="8">
        <v>26.880099999999999</v>
      </c>
    </row>
    <row r="2752" spans="1:2" x14ac:dyDescent="0.25">
      <c r="A2752" s="7">
        <v>38878</v>
      </c>
      <c r="B2752" s="8">
        <v>27.007899999999999</v>
      </c>
    </row>
    <row r="2753" spans="1:2" x14ac:dyDescent="0.25">
      <c r="A2753" s="7">
        <v>38882</v>
      </c>
      <c r="B2753" s="8">
        <v>27.083600000000001</v>
      </c>
    </row>
    <row r="2754" spans="1:2" x14ac:dyDescent="0.25">
      <c r="A2754" s="7">
        <v>38883</v>
      </c>
      <c r="B2754" s="8">
        <v>27.089500000000001</v>
      </c>
    </row>
    <row r="2755" spans="1:2" x14ac:dyDescent="0.25">
      <c r="A2755" s="7">
        <v>38884</v>
      </c>
      <c r="B2755" s="8">
        <v>27.036899999999999</v>
      </c>
    </row>
    <row r="2756" spans="1:2" x14ac:dyDescent="0.25">
      <c r="A2756" s="7">
        <v>38885</v>
      </c>
      <c r="B2756" s="8">
        <v>26.986899999999999</v>
      </c>
    </row>
    <row r="2757" spans="1:2" x14ac:dyDescent="0.25">
      <c r="A2757" s="7">
        <v>38888</v>
      </c>
      <c r="B2757" s="8">
        <v>27.0379</v>
      </c>
    </row>
    <row r="2758" spans="1:2" x14ac:dyDescent="0.25">
      <c r="A2758" s="7">
        <v>38889</v>
      </c>
      <c r="B2758" s="8">
        <v>27.045000000000002</v>
      </c>
    </row>
    <row r="2759" spans="1:2" x14ac:dyDescent="0.25">
      <c r="A2759" s="7">
        <v>38890</v>
      </c>
      <c r="B2759" s="8">
        <v>27.016300000000001</v>
      </c>
    </row>
    <row r="2760" spans="1:2" x14ac:dyDescent="0.25">
      <c r="A2760" s="7">
        <v>38891</v>
      </c>
      <c r="B2760" s="8">
        <v>26.973800000000001</v>
      </c>
    </row>
    <row r="2761" spans="1:2" x14ac:dyDescent="0.25">
      <c r="A2761" s="7">
        <v>38892</v>
      </c>
      <c r="B2761" s="8">
        <v>27.049099999999999</v>
      </c>
    </row>
    <row r="2762" spans="1:2" x14ac:dyDescent="0.25">
      <c r="A2762" s="7">
        <v>38895</v>
      </c>
      <c r="B2762" s="8">
        <v>27.1021</v>
      </c>
    </row>
    <row r="2763" spans="1:2" x14ac:dyDescent="0.25">
      <c r="A2763" s="7">
        <v>38896</v>
      </c>
      <c r="B2763" s="8">
        <v>27.0334</v>
      </c>
    </row>
    <row r="2764" spans="1:2" x14ac:dyDescent="0.25">
      <c r="A2764" s="7">
        <v>38897</v>
      </c>
      <c r="B2764" s="8">
        <v>27.0611</v>
      </c>
    </row>
    <row r="2765" spans="1:2" x14ac:dyDescent="0.25">
      <c r="A2765" s="7">
        <v>38898</v>
      </c>
      <c r="B2765" s="8">
        <v>27.078900000000001</v>
      </c>
    </row>
    <row r="2766" spans="1:2" x14ac:dyDescent="0.25">
      <c r="A2766" s="7">
        <v>38899</v>
      </c>
      <c r="B2766" s="8">
        <v>26.942299999999999</v>
      </c>
    </row>
    <row r="2767" spans="1:2" x14ac:dyDescent="0.25">
      <c r="A2767" s="7">
        <v>38902</v>
      </c>
      <c r="B2767" s="8">
        <v>26.8735</v>
      </c>
    </row>
    <row r="2768" spans="1:2" x14ac:dyDescent="0.25">
      <c r="A2768" s="7">
        <v>38903</v>
      </c>
      <c r="B2768" s="8">
        <v>26.839700000000001</v>
      </c>
    </row>
    <row r="2769" spans="1:2" x14ac:dyDescent="0.25">
      <c r="A2769" s="7">
        <v>38904</v>
      </c>
      <c r="B2769" s="8">
        <v>26.855899999999998</v>
      </c>
    </row>
    <row r="2770" spans="1:2" x14ac:dyDescent="0.25">
      <c r="A2770" s="7">
        <v>38905</v>
      </c>
      <c r="B2770" s="8">
        <v>26.911100000000001</v>
      </c>
    </row>
    <row r="2771" spans="1:2" x14ac:dyDescent="0.25">
      <c r="A2771" s="7">
        <v>38906</v>
      </c>
      <c r="B2771" s="8">
        <v>26.8781</v>
      </c>
    </row>
    <row r="2772" spans="1:2" x14ac:dyDescent="0.25">
      <c r="A2772" s="7">
        <v>38909</v>
      </c>
      <c r="B2772" s="8">
        <v>26.855799999999999</v>
      </c>
    </row>
    <row r="2773" spans="1:2" x14ac:dyDescent="0.25">
      <c r="A2773" s="7">
        <v>38910</v>
      </c>
      <c r="B2773" s="8">
        <v>26.912500000000001</v>
      </c>
    </row>
    <row r="2774" spans="1:2" x14ac:dyDescent="0.25">
      <c r="A2774" s="7">
        <v>38911</v>
      </c>
      <c r="B2774" s="8">
        <v>26.867000000000001</v>
      </c>
    </row>
    <row r="2775" spans="1:2" x14ac:dyDescent="0.25">
      <c r="A2775" s="7">
        <v>38912</v>
      </c>
      <c r="B2775" s="8">
        <v>26.918900000000001</v>
      </c>
    </row>
    <row r="2776" spans="1:2" x14ac:dyDescent="0.25">
      <c r="A2776" s="7">
        <v>38913</v>
      </c>
      <c r="B2776" s="8">
        <v>26.963100000000001</v>
      </c>
    </row>
    <row r="2777" spans="1:2" x14ac:dyDescent="0.25">
      <c r="A2777" s="7">
        <v>38916</v>
      </c>
      <c r="B2777" s="8">
        <v>26.927700000000002</v>
      </c>
    </row>
    <row r="2778" spans="1:2" x14ac:dyDescent="0.25">
      <c r="A2778" s="7">
        <v>38917</v>
      </c>
      <c r="B2778" s="8">
        <v>27.019400000000001</v>
      </c>
    </row>
    <row r="2779" spans="1:2" x14ac:dyDescent="0.25">
      <c r="A2779" s="7">
        <v>38918</v>
      </c>
      <c r="B2779" s="8">
        <v>27.055399999999999</v>
      </c>
    </row>
    <row r="2780" spans="1:2" x14ac:dyDescent="0.25">
      <c r="A2780" s="7">
        <v>38919</v>
      </c>
      <c r="B2780" s="8">
        <v>26.967400000000001</v>
      </c>
    </row>
    <row r="2781" spans="1:2" x14ac:dyDescent="0.25">
      <c r="A2781" s="7">
        <v>38920</v>
      </c>
      <c r="B2781" s="8">
        <v>26.912199999999999</v>
      </c>
    </row>
    <row r="2782" spans="1:2" x14ac:dyDescent="0.25">
      <c r="A2782" s="7">
        <v>38923</v>
      </c>
      <c r="B2782" s="8">
        <v>26.9223</v>
      </c>
    </row>
    <row r="2783" spans="1:2" x14ac:dyDescent="0.25">
      <c r="A2783" s="7">
        <v>38924</v>
      </c>
      <c r="B2783" s="8">
        <v>26.907299999999999</v>
      </c>
    </row>
    <row r="2784" spans="1:2" x14ac:dyDescent="0.25">
      <c r="A2784" s="7">
        <v>38925</v>
      </c>
      <c r="B2784" s="8">
        <v>26.9878</v>
      </c>
    </row>
    <row r="2785" spans="1:2" x14ac:dyDescent="0.25">
      <c r="A2785" s="7">
        <v>38926</v>
      </c>
      <c r="B2785" s="8">
        <v>26.8431</v>
      </c>
    </row>
    <row r="2786" spans="1:2" x14ac:dyDescent="0.25">
      <c r="A2786" s="7">
        <v>38927</v>
      </c>
      <c r="B2786" s="8">
        <v>26.8718</v>
      </c>
    </row>
    <row r="2787" spans="1:2" x14ac:dyDescent="0.25">
      <c r="A2787" s="7">
        <v>38930</v>
      </c>
      <c r="B2787" s="8">
        <v>26.819700000000001</v>
      </c>
    </row>
    <row r="2788" spans="1:2" x14ac:dyDescent="0.25">
      <c r="A2788" s="7">
        <v>38931</v>
      </c>
      <c r="B2788" s="8">
        <v>26.8416</v>
      </c>
    </row>
    <row r="2789" spans="1:2" x14ac:dyDescent="0.25">
      <c r="A2789" s="7">
        <v>38932</v>
      </c>
      <c r="B2789" s="8">
        <v>26.7605</v>
      </c>
    </row>
    <row r="2790" spans="1:2" x14ac:dyDescent="0.25">
      <c r="A2790" s="7">
        <v>38933</v>
      </c>
      <c r="B2790" s="8">
        <v>26.803999999999998</v>
      </c>
    </row>
    <row r="2791" spans="1:2" x14ac:dyDescent="0.25">
      <c r="A2791" s="7">
        <v>38934</v>
      </c>
      <c r="B2791" s="8">
        <v>26.771000000000001</v>
      </c>
    </row>
    <row r="2792" spans="1:2" x14ac:dyDescent="0.25">
      <c r="A2792" s="7">
        <v>38937</v>
      </c>
      <c r="B2792" s="8">
        <v>26.696200000000001</v>
      </c>
    </row>
    <row r="2793" spans="1:2" x14ac:dyDescent="0.25">
      <c r="A2793" s="7">
        <v>38938</v>
      </c>
      <c r="B2793" s="8">
        <v>26.7348</v>
      </c>
    </row>
    <row r="2794" spans="1:2" x14ac:dyDescent="0.25">
      <c r="A2794" s="7">
        <v>38939</v>
      </c>
      <c r="B2794" s="8">
        <v>26.739100000000001</v>
      </c>
    </row>
    <row r="2795" spans="1:2" x14ac:dyDescent="0.25">
      <c r="A2795" s="7">
        <v>38940</v>
      </c>
      <c r="B2795" s="8">
        <v>26.6738</v>
      </c>
    </row>
    <row r="2796" spans="1:2" x14ac:dyDescent="0.25">
      <c r="A2796" s="7">
        <v>38941</v>
      </c>
      <c r="B2796" s="8">
        <v>26.792999999999999</v>
      </c>
    </row>
    <row r="2797" spans="1:2" x14ac:dyDescent="0.25">
      <c r="A2797" s="7">
        <v>38944</v>
      </c>
      <c r="B2797" s="8">
        <v>26.818899999999999</v>
      </c>
    </row>
    <row r="2798" spans="1:2" x14ac:dyDescent="0.25">
      <c r="A2798" s="7">
        <v>38945</v>
      </c>
      <c r="B2798" s="8">
        <v>26.8337</v>
      </c>
    </row>
    <row r="2799" spans="1:2" x14ac:dyDescent="0.25">
      <c r="A2799" s="7">
        <v>38946</v>
      </c>
      <c r="B2799" s="8">
        <v>26.7804</v>
      </c>
    </row>
    <row r="2800" spans="1:2" x14ac:dyDescent="0.25">
      <c r="A2800" s="7">
        <v>38947</v>
      </c>
      <c r="B2800" s="8">
        <v>26.7225</v>
      </c>
    </row>
    <row r="2801" spans="1:2" x14ac:dyDescent="0.25">
      <c r="A2801" s="7">
        <v>38948</v>
      </c>
      <c r="B2801" s="8">
        <v>26.7364</v>
      </c>
    </row>
    <row r="2802" spans="1:2" x14ac:dyDescent="0.25">
      <c r="A2802" s="7">
        <v>38951</v>
      </c>
      <c r="B2802" s="8">
        <v>26.704999999999998</v>
      </c>
    </row>
    <row r="2803" spans="1:2" x14ac:dyDescent="0.25">
      <c r="A2803" s="7">
        <v>38952</v>
      </c>
      <c r="B2803" s="8">
        <v>26.696400000000001</v>
      </c>
    </row>
    <row r="2804" spans="1:2" x14ac:dyDescent="0.25">
      <c r="A2804" s="7">
        <v>38953</v>
      </c>
      <c r="B2804" s="8">
        <v>26.761399999999998</v>
      </c>
    </row>
    <row r="2805" spans="1:2" x14ac:dyDescent="0.25">
      <c r="A2805" s="7">
        <v>38954</v>
      </c>
      <c r="B2805" s="8">
        <v>26.786300000000001</v>
      </c>
    </row>
    <row r="2806" spans="1:2" x14ac:dyDescent="0.25">
      <c r="A2806" s="7">
        <v>38955</v>
      </c>
      <c r="B2806" s="8">
        <v>26.799800000000001</v>
      </c>
    </row>
    <row r="2807" spans="1:2" x14ac:dyDescent="0.25">
      <c r="A2807" s="7">
        <v>38958</v>
      </c>
      <c r="B2807" s="8">
        <v>26.767199999999999</v>
      </c>
    </row>
    <row r="2808" spans="1:2" x14ac:dyDescent="0.25">
      <c r="A2808" s="7">
        <v>38959</v>
      </c>
      <c r="B2808" s="8">
        <v>26.744599999999998</v>
      </c>
    </row>
    <row r="2809" spans="1:2" x14ac:dyDescent="0.25">
      <c r="A2809" s="7">
        <v>38960</v>
      </c>
      <c r="B2809" s="8">
        <v>26.7379</v>
      </c>
    </row>
    <row r="2810" spans="1:2" x14ac:dyDescent="0.25">
      <c r="A2810" s="7">
        <v>38961</v>
      </c>
      <c r="B2810" s="8">
        <v>26.729500000000002</v>
      </c>
    </row>
    <row r="2811" spans="1:2" x14ac:dyDescent="0.25">
      <c r="A2811" s="7">
        <v>38962</v>
      </c>
      <c r="B2811" s="8">
        <v>26.754200000000001</v>
      </c>
    </row>
    <row r="2812" spans="1:2" x14ac:dyDescent="0.25">
      <c r="A2812" s="7">
        <v>38965</v>
      </c>
      <c r="B2812" s="8">
        <v>26.722200000000001</v>
      </c>
    </row>
    <row r="2813" spans="1:2" x14ac:dyDescent="0.25">
      <c r="A2813" s="7">
        <v>38966</v>
      </c>
      <c r="B2813" s="8">
        <v>26.640599999999999</v>
      </c>
    </row>
    <row r="2814" spans="1:2" x14ac:dyDescent="0.25">
      <c r="A2814" s="7">
        <v>38967</v>
      </c>
      <c r="B2814" s="8">
        <v>26.671399999999998</v>
      </c>
    </row>
    <row r="2815" spans="1:2" x14ac:dyDescent="0.25">
      <c r="A2815" s="7">
        <v>38968</v>
      </c>
      <c r="B2815" s="8">
        <v>26.6708</v>
      </c>
    </row>
    <row r="2816" spans="1:2" x14ac:dyDescent="0.25">
      <c r="A2816" s="7">
        <v>38969</v>
      </c>
      <c r="B2816" s="8">
        <v>26.762499999999999</v>
      </c>
    </row>
    <row r="2817" spans="1:2" x14ac:dyDescent="0.25">
      <c r="A2817" s="7">
        <v>38972</v>
      </c>
      <c r="B2817" s="8">
        <v>26.796500000000002</v>
      </c>
    </row>
    <row r="2818" spans="1:2" x14ac:dyDescent="0.25">
      <c r="A2818" s="7">
        <v>38973</v>
      </c>
      <c r="B2818" s="8">
        <v>26.776399999999999</v>
      </c>
    </row>
    <row r="2819" spans="1:2" x14ac:dyDescent="0.25">
      <c r="A2819" s="7">
        <v>38974</v>
      </c>
      <c r="B2819" s="8">
        <v>26.797999999999998</v>
      </c>
    </row>
    <row r="2820" spans="1:2" x14ac:dyDescent="0.25">
      <c r="A2820" s="7">
        <v>38975</v>
      </c>
      <c r="B2820" s="8">
        <v>26.801500000000001</v>
      </c>
    </row>
    <row r="2821" spans="1:2" x14ac:dyDescent="0.25">
      <c r="A2821" s="7">
        <v>38976</v>
      </c>
      <c r="B2821" s="8">
        <v>26.7667</v>
      </c>
    </row>
    <row r="2822" spans="1:2" x14ac:dyDescent="0.25">
      <c r="A2822" s="7">
        <v>38979</v>
      </c>
      <c r="B2822" s="8">
        <v>26.8048</v>
      </c>
    </row>
    <row r="2823" spans="1:2" x14ac:dyDescent="0.25">
      <c r="A2823" s="7">
        <v>38980</v>
      </c>
      <c r="B2823" s="8">
        <v>26.7715</v>
      </c>
    </row>
    <row r="2824" spans="1:2" x14ac:dyDescent="0.25">
      <c r="A2824" s="7">
        <v>38981</v>
      </c>
      <c r="B2824" s="8">
        <v>26.7974</v>
      </c>
    </row>
    <row r="2825" spans="1:2" x14ac:dyDescent="0.25">
      <c r="A2825" s="7">
        <v>38982</v>
      </c>
      <c r="B2825" s="8">
        <v>26.767399999999999</v>
      </c>
    </row>
    <row r="2826" spans="1:2" x14ac:dyDescent="0.25">
      <c r="A2826" s="7">
        <v>38983</v>
      </c>
      <c r="B2826" s="8">
        <v>26.671199999999999</v>
      </c>
    </row>
    <row r="2827" spans="1:2" x14ac:dyDescent="0.25">
      <c r="A2827" s="7">
        <v>38986</v>
      </c>
      <c r="B2827" s="8">
        <v>26.666499999999999</v>
      </c>
    </row>
    <row r="2828" spans="1:2" x14ac:dyDescent="0.25">
      <c r="A2828" s="7">
        <v>38987</v>
      </c>
      <c r="B2828" s="8">
        <v>26.726299999999998</v>
      </c>
    </row>
    <row r="2829" spans="1:2" x14ac:dyDescent="0.25">
      <c r="A2829" s="7">
        <v>38988</v>
      </c>
      <c r="B2829" s="8">
        <v>26.7944</v>
      </c>
    </row>
    <row r="2830" spans="1:2" x14ac:dyDescent="0.25">
      <c r="A2830" s="7">
        <v>38989</v>
      </c>
      <c r="B2830" s="8">
        <v>26.7498</v>
      </c>
    </row>
    <row r="2831" spans="1:2" x14ac:dyDescent="0.25">
      <c r="A2831" s="7">
        <v>38990</v>
      </c>
      <c r="B2831" s="8">
        <v>26.779900000000001</v>
      </c>
    </row>
    <row r="2832" spans="1:2" x14ac:dyDescent="0.25">
      <c r="A2832" s="7">
        <v>38993</v>
      </c>
      <c r="B2832" s="8">
        <v>26.794799999999999</v>
      </c>
    </row>
    <row r="2833" spans="1:2" x14ac:dyDescent="0.25">
      <c r="A2833" s="7">
        <v>38994</v>
      </c>
      <c r="B2833" s="8">
        <v>26.733499999999999</v>
      </c>
    </row>
    <row r="2834" spans="1:2" x14ac:dyDescent="0.25">
      <c r="A2834" s="7">
        <v>38995</v>
      </c>
      <c r="B2834" s="8">
        <v>26.767099999999999</v>
      </c>
    </row>
    <row r="2835" spans="1:2" x14ac:dyDescent="0.25">
      <c r="A2835" s="7">
        <v>38996</v>
      </c>
      <c r="B2835" s="8">
        <v>26.7803</v>
      </c>
    </row>
    <row r="2836" spans="1:2" x14ac:dyDescent="0.25">
      <c r="A2836" s="7">
        <v>38997</v>
      </c>
      <c r="B2836" s="8">
        <v>26.810199999999998</v>
      </c>
    </row>
    <row r="2837" spans="1:2" x14ac:dyDescent="0.25">
      <c r="A2837" s="7">
        <v>39000</v>
      </c>
      <c r="B2837" s="8">
        <v>26.8919</v>
      </c>
    </row>
    <row r="2838" spans="1:2" x14ac:dyDescent="0.25">
      <c r="A2838" s="7">
        <v>39001</v>
      </c>
      <c r="B2838" s="8">
        <v>26.888999999999999</v>
      </c>
    </row>
    <row r="2839" spans="1:2" x14ac:dyDescent="0.25">
      <c r="A2839" s="7">
        <v>39002</v>
      </c>
      <c r="B2839" s="8">
        <v>26.953700000000001</v>
      </c>
    </row>
    <row r="2840" spans="1:2" x14ac:dyDescent="0.25">
      <c r="A2840" s="7">
        <v>39003</v>
      </c>
      <c r="B2840" s="8">
        <v>26.950800000000001</v>
      </c>
    </row>
    <row r="2841" spans="1:2" x14ac:dyDescent="0.25">
      <c r="A2841" s="7">
        <v>39004</v>
      </c>
      <c r="B2841" s="8">
        <v>26.9314</v>
      </c>
    </row>
    <row r="2842" spans="1:2" x14ac:dyDescent="0.25">
      <c r="A2842" s="7">
        <v>39007</v>
      </c>
      <c r="B2842" s="8">
        <v>26.969000000000001</v>
      </c>
    </row>
    <row r="2843" spans="1:2" x14ac:dyDescent="0.25">
      <c r="A2843" s="7">
        <v>39008</v>
      </c>
      <c r="B2843" s="8">
        <v>26.944500000000001</v>
      </c>
    </row>
    <row r="2844" spans="1:2" x14ac:dyDescent="0.25">
      <c r="A2844" s="7">
        <v>39009</v>
      </c>
      <c r="B2844" s="8">
        <v>26.928799999999999</v>
      </c>
    </row>
    <row r="2845" spans="1:2" x14ac:dyDescent="0.25">
      <c r="A2845" s="7">
        <v>39010</v>
      </c>
      <c r="B2845" s="8">
        <v>26.935099999999998</v>
      </c>
    </row>
    <row r="2846" spans="1:2" x14ac:dyDescent="0.25">
      <c r="A2846" s="7">
        <v>39011</v>
      </c>
      <c r="B2846" s="8">
        <v>26.850999999999999</v>
      </c>
    </row>
    <row r="2847" spans="1:2" x14ac:dyDescent="0.25">
      <c r="A2847" s="7">
        <v>39014</v>
      </c>
      <c r="B2847" s="8">
        <v>26.880400000000002</v>
      </c>
    </row>
    <row r="2848" spans="1:2" x14ac:dyDescent="0.25">
      <c r="A2848" s="7">
        <v>39015</v>
      </c>
      <c r="B2848" s="8">
        <v>26.930700000000002</v>
      </c>
    </row>
    <row r="2849" spans="1:2" x14ac:dyDescent="0.25">
      <c r="A2849" s="7">
        <v>39016</v>
      </c>
      <c r="B2849" s="8">
        <v>26.9025</v>
      </c>
    </row>
    <row r="2850" spans="1:2" x14ac:dyDescent="0.25">
      <c r="A2850" s="7">
        <v>39017</v>
      </c>
      <c r="B2850" s="8">
        <v>26.830500000000001</v>
      </c>
    </row>
    <row r="2851" spans="1:2" x14ac:dyDescent="0.25">
      <c r="A2851" s="7">
        <v>39018</v>
      </c>
      <c r="B2851" s="8">
        <v>26.788399999999999</v>
      </c>
    </row>
    <row r="2852" spans="1:2" x14ac:dyDescent="0.25">
      <c r="A2852" s="7">
        <v>39021</v>
      </c>
      <c r="B2852" s="8">
        <v>26.747699999999998</v>
      </c>
    </row>
    <row r="2853" spans="1:2" x14ac:dyDescent="0.25">
      <c r="A2853" s="7">
        <v>39022</v>
      </c>
      <c r="B2853" s="8">
        <v>26.781099999999999</v>
      </c>
    </row>
    <row r="2854" spans="1:2" x14ac:dyDescent="0.25">
      <c r="A2854" s="7">
        <v>39023</v>
      </c>
      <c r="B2854" s="8">
        <v>26.7285</v>
      </c>
    </row>
    <row r="2855" spans="1:2" x14ac:dyDescent="0.25">
      <c r="A2855" s="7">
        <v>39024</v>
      </c>
      <c r="B2855" s="8">
        <v>26.727699999999999</v>
      </c>
    </row>
    <row r="2856" spans="1:2" x14ac:dyDescent="0.25">
      <c r="A2856" s="7">
        <v>39025</v>
      </c>
      <c r="B2856" s="8">
        <v>26.700700000000001</v>
      </c>
    </row>
    <row r="2857" spans="1:2" x14ac:dyDescent="0.25">
      <c r="A2857" s="7">
        <v>39029</v>
      </c>
      <c r="B2857" s="8">
        <v>26.721800000000002</v>
      </c>
    </row>
    <row r="2858" spans="1:2" x14ac:dyDescent="0.25">
      <c r="A2858" s="7">
        <v>39030</v>
      </c>
      <c r="B2858" s="8">
        <v>26.7044</v>
      </c>
    </row>
    <row r="2859" spans="1:2" x14ac:dyDescent="0.25">
      <c r="A2859" s="7">
        <v>39031</v>
      </c>
      <c r="B2859" s="8">
        <v>26.6982</v>
      </c>
    </row>
    <row r="2860" spans="1:2" x14ac:dyDescent="0.25">
      <c r="A2860" s="7">
        <v>39032</v>
      </c>
      <c r="B2860" s="8">
        <v>26.619499999999999</v>
      </c>
    </row>
    <row r="2861" spans="1:2" x14ac:dyDescent="0.25">
      <c r="A2861" s="7">
        <v>39035</v>
      </c>
      <c r="B2861" s="8">
        <v>26.619399999999999</v>
      </c>
    </row>
    <row r="2862" spans="1:2" x14ac:dyDescent="0.25">
      <c r="A2862" s="7">
        <v>39036</v>
      </c>
      <c r="B2862" s="8">
        <v>26.6509</v>
      </c>
    </row>
    <row r="2863" spans="1:2" x14ac:dyDescent="0.25">
      <c r="A2863" s="7">
        <v>39037</v>
      </c>
      <c r="B2863" s="8">
        <v>26.654800000000002</v>
      </c>
    </row>
    <row r="2864" spans="1:2" x14ac:dyDescent="0.25">
      <c r="A2864" s="7">
        <v>39038</v>
      </c>
      <c r="B2864" s="8">
        <v>26.655100000000001</v>
      </c>
    </row>
    <row r="2865" spans="1:2" x14ac:dyDescent="0.25">
      <c r="A2865" s="7">
        <v>39039</v>
      </c>
      <c r="B2865" s="8">
        <v>26.688800000000001</v>
      </c>
    </row>
    <row r="2866" spans="1:2" x14ac:dyDescent="0.25">
      <c r="A2866" s="7">
        <v>39042</v>
      </c>
      <c r="B2866" s="8">
        <v>26.6402</v>
      </c>
    </row>
    <row r="2867" spans="1:2" x14ac:dyDescent="0.25">
      <c r="A2867" s="7">
        <v>39043</v>
      </c>
      <c r="B2867" s="8">
        <v>26.654800000000002</v>
      </c>
    </row>
    <row r="2868" spans="1:2" x14ac:dyDescent="0.25">
      <c r="A2868" s="7">
        <v>39044</v>
      </c>
      <c r="B2868" s="8">
        <v>26.612200000000001</v>
      </c>
    </row>
    <row r="2869" spans="1:2" x14ac:dyDescent="0.25">
      <c r="A2869" s="7">
        <v>39045</v>
      </c>
      <c r="B2869" s="8">
        <v>26.556000000000001</v>
      </c>
    </row>
    <row r="2870" spans="1:2" x14ac:dyDescent="0.25">
      <c r="A2870" s="7">
        <v>39046</v>
      </c>
      <c r="B2870" s="8">
        <v>26.5199</v>
      </c>
    </row>
    <row r="2871" spans="1:2" x14ac:dyDescent="0.25">
      <c r="A2871" s="7">
        <v>39049</v>
      </c>
      <c r="B2871" s="8">
        <v>26.366599999999998</v>
      </c>
    </row>
    <row r="2872" spans="1:2" x14ac:dyDescent="0.25">
      <c r="A2872" s="7">
        <v>39050</v>
      </c>
      <c r="B2872" s="8">
        <v>26.350300000000001</v>
      </c>
    </row>
    <row r="2873" spans="1:2" x14ac:dyDescent="0.25">
      <c r="A2873" s="7">
        <v>39051</v>
      </c>
      <c r="B2873" s="8">
        <v>26.314699999999998</v>
      </c>
    </row>
    <row r="2874" spans="1:2" x14ac:dyDescent="0.25">
      <c r="A2874" s="7">
        <v>39052</v>
      </c>
      <c r="B2874" s="8">
        <v>26.3081</v>
      </c>
    </row>
    <row r="2875" spans="1:2" x14ac:dyDescent="0.25">
      <c r="A2875" s="7">
        <v>39053</v>
      </c>
      <c r="B2875" s="8">
        <v>26.246500000000001</v>
      </c>
    </row>
    <row r="2876" spans="1:2" x14ac:dyDescent="0.25">
      <c r="A2876" s="7">
        <v>39056</v>
      </c>
      <c r="B2876" s="8">
        <v>26.2056</v>
      </c>
    </row>
    <row r="2877" spans="1:2" x14ac:dyDescent="0.25">
      <c r="A2877" s="7">
        <v>39057</v>
      </c>
      <c r="B2877" s="8">
        <v>26.184000000000001</v>
      </c>
    </row>
    <row r="2878" spans="1:2" x14ac:dyDescent="0.25">
      <c r="A2878" s="7">
        <v>39058</v>
      </c>
      <c r="B2878" s="8">
        <v>26.188300000000002</v>
      </c>
    </row>
    <row r="2879" spans="1:2" x14ac:dyDescent="0.25">
      <c r="A2879" s="7">
        <v>39059</v>
      </c>
      <c r="B2879" s="8">
        <v>26.191700000000001</v>
      </c>
    </row>
    <row r="2880" spans="1:2" x14ac:dyDescent="0.25">
      <c r="A2880" s="7">
        <v>39060</v>
      </c>
      <c r="B2880" s="8">
        <v>26.235600000000002</v>
      </c>
    </row>
    <row r="2881" spans="1:2" x14ac:dyDescent="0.25">
      <c r="A2881" s="7">
        <v>39063</v>
      </c>
      <c r="B2881" s="8">
        <v>26.297699999999999</v>
      </c>
    </row>
    <row r="2882" spans="1:2" x14ac:dyDescent="0.25">
      <c r="A2882" s="7">
        <v>39064</v>
      </c>
      <c r="B2882" s="8">
        <v>26.260899999999999</v>
      </c>
    </row>
    <row r="2883" spans="1:2" x14ac:dyDescent="0.25">
      <c r="A2883" s="7">
        <v>39065</v>
      </c>
      <c r="B2883" s="8">
        <v>26.2332</v>
      </c>
    </row>
    <row r="2884" spans="1:2" x14ac:dyDescent="0.25">
      <c r="A2884" s="7">
        <v>39066</v>
      </c>
      <c r="B2884" s="8">
        <v>26.264500000000002</v>
      </c>
    </row>
    <row r="2885" spans="1:2" x14ac:dyDescent="0.25">
      <c r="A2885" s="7">
        <v>39067</v>
      </c>
      <c r="B2885" s="8">
        <v>26.329799999999999</v>
      </c>
    </row>
    <row r="2886" spans="1:2" x14ac:dyDescent="0.25">
      <c r="A2886" s="7">
        <v>39070</v>
      </c>
      <c r="B2886" s="8">
        <v>26.388400000000001</v>
      </c>
    </row>
    <row r="2887" spans="1:2" x14ac:dyDescent="0.25">
      <c r="A2887" s="7">
        <v>39071</v>
      </c>
      <c r="B2887" s="8">
        <v>26.382999999999999</v>
      </c>
    </row>
    <row r="2888" spans="1:2" x14ac:dyDescent="0.25">
      <c r="A2888" s="7">
        <v>39072</v>
      </c>
      <c r="B2888" s="8">
        <v>26.2759</v>
      </c>
    </row>
    <row r="2889" spans="1:2" x14ac:dyDescent="0.25">
      <c r="A2889" s="7">
        <v>39073</v>
      </c>
      <c r="B2889" s="8">
        <v>26.2928</v>
      </c>
    </row>
    <row r="2890" spans="1:2" x14ac:dyDescent="0.25">
      <c r="A2890" s="7">
        <v>39074</v>
      </c>
      <c r="B2890" s="8">
        <v>26.2941</v>
      </c>
    </row>
    <row r="2891" spans="1:2" x14ac:dyDescent="0.25">
      <c r="A2891" s="7">
        <v>39077</v>
      </c>
      <c r="B2891" s="8">
        <v>26.352799999999998</v>
      </c>
    </row>
    <row r="2892" spans="1:2" x14ac:dyDescent="0.25">
      <c r="A2892" s="7">
        <v>39078</v>
      </c>
      <c r="B2892" s="8">
        <v>26.36</v>
      </c>
    </row>
    <row r="2893" spans="1:2" x14ac:dyDescent="0.25">
      <c r="A2893" s="7">
        <v>39079</v>
      </c>
      <c r="B2893" s="8">
        <v>26.336500000000001</v>
      </c>
    </row>
    <row r="2894" spans="1:2" x14ac:dyDescent="0.25">
      <c r="A2894" s="7">
        <v>39080</v>
      </c>
      <c r="B2894" s="8">
        <v>26.378900000000002</v>
      </c>
    </row>
    <row r="2895" spans="1:2" x14ac:dyDescent="0.25">
      <c r="A2895" s="7">
        <v>39081</v>
      </c>
      <c r="B2895" s="8">
        <v>26.331099999999999</v>
      </c>
    </row>
    <row r="2896" spans="1:2" x14ac:dyDescent="0.25">
      <c r="A2896" s="7">
        <v>39092</v>
      </c>
      <c r="B2896" s="8">
        <v>26.4465</v>
      </c>
    </row>
    <row r="2897" spans="1:2" x14ac:dyDescent="0.25">
      <c r="A2897" s="7">
        <v>39093</v>
      </c>
      <c r="B2897" s="8">
        <v>26.489799999999999</v>
      </c>
    </row>
    <row r="2898" spans="1:2" x14ac:dyDescent="0.25">
      <c r="A2898" s="7">
        <v>39094</v>
      </c>
      <c r="B2898" s="8">
        <v>26.532</v>
      </c>
    </row>
    <row r="2899" spans="1:2" x14ac:dyDescent="0.25">
      <c r="A2899" s="7">
        <v>39095</v>
      </c>
      <c r="B2899" s="8">
        <v>26.577000000000002</v>
      </c>
    </row>
    <row r="2900" spans="1:2" x14ac:dyDescent="0.25">
      <c r="A2900" s="7">
        <v>39098</v>
      </c>
      <c r="B2900" s="8">
        <v>26.564499999999999</v>
      </c>
    </row>
    <row r="2901" spans="1:2" x14ac:dyDescent="0.25">
      <c r="A2901" s="7">
        <v>39099</v>
      </c>
      <c r="B2901" s="8">
        <v>26.548100000000002</v>
      </c>
    </row>
    <row r="2902" spans="1:2" x14ac:dyDescent="0.25">
      <c r="A2902" s="7">
        <v>39100</v>
      </c>
      <c r="B2902" s="8">
        <v>26.564599999999999</v>
      </c>
    </row>
    <row r="2903" spans="1:2" x14ac:dyDescent="0.25">
      <c r="A2903" s="7">
        <v>39101</v>
      </c>
      <c r="B2903" s="8">
        <v>26.534300000000002</v>
      </c>
    </row>
    <row r="2904" spans="1:2" x14ac:dyDescent="0.25">
      <c r="A2904" s="7">
        <v>39102</v>
      </c>
      <c r="B2904" s="8">
        <v>26.5075</v>
      </c>
    </row>
    <row r="2905" spans="1:2" x14ac:dyDescent="0.25">
      <c r="A2905" s="7">
        <v>39105</v>
      </c>
      <c r="B2905" s="8">
        <v>26.5214</v>
      </c>
    </row>
    <row r="2906" spans="1:2" x14ac:dyDescent="0.25">
      <c r="A2906" s="7">
        <v>39106</v>
      </c>
      <c r="B2906" s="8">
        <v>26.524000000000001</v>
      </c>
    </row>
    <row r="2907" spans="1:2" x14ac:dyDescent="0.25">
      <c r="A2907" s="7">
        <v>39107</v>
      </c>
      <c r="B2907" s="8">
        <v>26.4879</v>
      </c>
    </row>
    <row r="2908" spans="1:2" x14ac:dyDescent="0.25">
      <c r="A2908" s="7">
        <v>39108</v>
      </c>
      <c r="B2908" s="8">
        <v>26.501799999999999</v>
      </c>
    </row>
    <row r="2909" spans="1:2" x14ac:dyDescent="0.25">
      <c r="A2909" s="7">
        <v>39109</v>
      </c>
      <c r="B2909" s="8">
        <v>26.557500000000001</v>
      </c>
    </row>
    <row r="2910" spans="1:2" x14ac:dyDescent="0.25">
      <c r="A2910" s="7">
        <v>39112</v>
      </c>
      <c r="B2910" s="8">
        <v>26.5747</v>
      </c>
    </row>
    <row r="2911" spans="1:2" x14ac:dyDescent="0.25">
      <c r="A2911" s="7">
        <v>39113</v>
      </c>
      <c r="B2911" s="8">
        <v>26.533100000000001</v>
      </c>
    </row>
    <row r="2912" spans="1:2" x14ac:dyDescent="0.25">
      <c r="A2912" s="7">
        <v>39114</v>
      </c>
      <c r="B2912" s="8">
        <v>26.548400000000001</v>
      </c>
    </row>
    <row r="2913" spans="1:2" x14ac:dyDescent="0.25">
      <c r="A2913" s="7">
        <v>39115</v>
      </c>
      <c r="B2913" s="8">
        <v>26.488199999999999</v>
      </c>
    </row>
    <row r="2914" spans="1:2" x14ac:dyDescent="0.25">
      <c r="A2914" s="7">
        <v>39116</v>
      </c>
      <c r="B2914" s="8">
        <v>26.48</v>
      </c>
    </row>
    <row r="2915" spans="1:2" x14ac:dyDescent="0.25">
      <c r="A2915" s="7">
        <v>39119</v>
      </c>
      <c r="B2915" s="8">
        <v>26.5288</v>
      </c>
    </row>
    <row r="2916" spans="1:2" x14ac:dyDescent="0.25">
      <c r="A2916" s="7">
        <v>39120</v>
      </c>
      <c r="B2916" s="8">
        <v>26.554300000000001</v>
      </c>
    </row>
    <row r="2917" spans="1:2" x14ac:dyDescent="0.25">
      <c r="A2917" s="7">
        <v>39121</v>
      </c>
      <c r="B2917" s="8">
        <v>26.504000000000001</v>
      </c>
    </row>
    <row r="2918" spans="1:2" x14ac:dyDescent="0.25">
      <c r="A2918" s="7">
        <v>39122</v>
      </c>
      <c r="B2918" s="8">
        <v>26.394500000000001</v>
      </c>
    </row>
    <row r="2919" spans="1:2" x14ac:dyDescent="0.25">
      <c r="A2919" s="7">
        <v>39123</v>
      </c>
      <c r="B2919" s="8">
        <v>26.347300000000001</v>
      </c>
    </row>
    <row r="2920" spans="1:2" x14ac:dyDescent="0.25">
      <c r="A2920" s="7">
        <v>39126</v>
      </c>
      <c r="B2920" s="8">
        <v>26.3414</v>
      </c>
    </row>
    <row r="2921" spans="1:2" x14ac:dyDescent="0.25">
      <c r="A2921" s="7">
        <v>39127</v>
      </c>
      <c r="B2921" s="8">
        <v>26.375900000000001</v>
      </c>
    </row>
    <row r="2922" spans="1:2" x14ac:dyDescent="0.25">
      <c r="A2922" s="7">
        <v>39128</v>
      </c>
      <c r="B2922" s="8">
        <v>26.306000000000001</v>
      </c>
    </row>
    <row r="2923" spans="1:2" x14ac:dyDescent="0.25">
      <c r="A2923" s="7">
        <v>39129</v>
      </c>
      <c r="B2923" s="8">
        <v>26.231400000000001</v>
      </c>
    </row>
    <row r="2924" spans="1:2" x14ac:dyDescent="0.25">
      <c r="A2924" s="7">
        <v>39130</v>
      </c>
      <c r="B2924" s="8">
        <v>26.235800000000001</v>
      </c>
    </row>
    <row r="2925" spans="1:2" x14ac:dyDescent="0.25">
      <c r="A2925" s="7">
        <v>39133</v>
      </c>
      <c r="B2925" s="8">
        <v>26.213100000000001</v>
      </c>
    </row>
    <row r="2926" spans="1:2" x14ac:dyDescent="0.25">
      <c r="A2926" s="7">
        <v>39134</v>
      </c>
      <c r="B2926" s="8">
        <v>26.196400000000001</v>
      </c>
    </row>
    <row r="2927" spans="1:2" x14ac:dyDescent="0.25">
      <c r="A2927" s="7">
        <v>39135</v>
      </c>
      <c r="B2927" s="8">
        <v>26.1967</v>
      </c>
    </row>
    <row r="2928" spans="1:2" x14ac:dyDescent="0.25">
      <c r="A2928" s="7">
        <v>39136</v>
      </c>
      <c r="B2928" s="8">
        <v>26.247399999999999</v>
      </c>
    </row>
    <row r="2929" spans="1:2" x14ac:dyDescent="0.25">
      <c r="A2929" s="7">
        <v>39140</v>
      </c>
      <c r="B2929" s="8">
        <v>26.172999999999998</v>
      </c>
    </row>
    <row r="2930" spans="1:2" x14ac:dyDescent="0.25">
      <c r="A2930" s="7">
        <v>39141</v>
      </c>
      <c r="B2930" s="8">
        <v>26.1599</v>
      </c>
    </row>
    <row r="2931" spans="1:2" x14ac:dyDescent="0.25">
      <c r="A2931" s="7">
        <v>39142</v>
      </c>
      <c r="B2931" s="8">
        <v>26.148099999999999</v>
      </c>
    </row>
    <row r="2932" spans="1:2" x14ac:dyDescent="0.25">
      <c r="A2932" s="7">
        <v>39143</v>
      </c>
      <c r="B2932" s="8">
        <v>26.136600000000001</v>
      </c>
    </row>
    <row r="2933" spans="1:2" x14ac:dyDescent="0.25">
      <c r="A2933" s="7">
        <v>39144</v>
      </c>
      <c r="B2933" s="8">
        <v>26.173999999999999</v>
      </c>
    </row>
    <row r="2934" spans="1:2" x14ac:dyDescent="0.25">
      <c r="A2934" s="7">
        <v>39147</v>
      </c>
      <c r="B2934" s="8">
        <v>26.214700000000001</v>
      </c>
    </row>
    <row r="2935" spans="1:2" x14ac:dyDescent="0.25">
      <c r="A2935" s="7">
        <v>39148</v>
      </c>
      <c r="B2935" s="8">
        <v>26.243200000000002</v>
      </c>
    </row>
    <row r="2936" spans="1:2" x14ac:dyDescent="0.25">
      <c r="A2936" s="7">
        <v>39149</v>
      </c>
      <c r="B2936" s="8">
        <v>26.235199999999999</v>
      </c>
    </row>
    <row r="2937" spans="1:2" x14ac:dyDescent="0.25">
      <c r="A2937" s="7">
        <v>39151</v>
      </c>
      <c r="B2937" s="8">
        <v>26.208600000000001</v>
      </c>
    </row>
    <row r="2938" spans="1:2" x14ac:dyDescent="0.25">
      <c r="A2938" s="7">
        <v>39154</v>
      </c>
      <c r="B2938" s="8">
        <v>26.227799999999998</v>
      </c>
    </row>
    <row r="2939" spans="1:2" x14ac:dyDescent="0.25">
      <c r="A2939" s="7">
        <v>39155</v>
      </c>
      <c r="B2939" s="8">
        <v>26.1873</v>
      </c>
    </row>
    <row r="2940" spans="1:2" x14ac:dyDescent="0.25">
      <c r="A2940" s="7">
        <v>39156</v>
      </c>
      <c r="B2940" s="8">
        <v>26.149100000000001</v>
      </c>
    </row>
    <row r="2941" spans="1:2" x14ac:dyDescent="0.25">
      <c r="A2941" s="7">
        <v>39157</v>
      </c>
      <c r="B2941" s="8">
        <v>26.13</v>
      </c>
    </row>
    <row r="2942" spans="1:2" x14ac:dyDescent="0.25">
      <c r="A2942" s="7">
        <v>39158</v>
      </c>
      <c r="B2942" s="8">
        <v>26.047599999999999</v>
      </c>
    </row>
    <row r="2943" spans="1:2" x14ac:dyDescent="0.25">
      <c r="A2943" s="7">
        <v>39161</v>
      </c>
      <c r="B2943" s="8">
        <v>26.041899999999998</v>
      </c>
    </row>
    <row r="2944" spans="1:2" x14ac:dyDescent="0.25">
      <c r="A2944" s="7">
        <v>39162</v>
      </c>
      <c r="B2944" s="8">
        <v>26.041399999999999</v>
      </c>
    </row>
    <row r="2945" spans="1:2" x14ac:dyDescent="0.25">
      <c r="A2945" s="7">
        <v>39163</v>
      </c>
      <c r="B2945" s="8">
        <v>26.0335</v>
      </c>
    </row>
    <row r="2946" spans="1:2" x14ac:dyDescent="0.25">
      <c r="A2946" s="7">
        <v>39164</v>
      </c>
      <c r="B2946" s="8">
        <v>25.9709</v>
      </c>
    </row>
    <row r="2947" spans="1:2" x14ac:dyDescent="0.25">
      <c r="A2947" s="7">
        <v>39165</v>
      </c>
      <c r="B2947" s="8">
        <v>26.010899999999999</v>
      </c>
    </row>
    <row r="2948" spans="1:2" x14ac:dyDescent="0.25">
      <c r="A2948" s="7">
        <v>39168</v>
      </c>
      <c r="B2948" s="8">
        <v>26.077000000000002</v>
      </c>
    </row>
    <row r="2949" spans="1:2" x14ac:dyDescent="0.25">
      <c r="A2949" s="7">
        <v>39169</v>
      </c>
      <c r="B2949" s="8">
        <v>26.018000000000001</v>
      </c>
    </row>
    <row r="2950" spans="1:2" x14ac:dyDescent="0.25">
      <c r="A2950" s="7">
        <v>39170</v>
      </c>
      <c r="B2950" s="8">
        <v>25.9956</v>
      </c>
    </row>
    <row r="2951" spans="1:2" x14ac:dyDescent="0.25">
      <c r="A2951" s="7">
        <v>39171</v>
      </c>
      <c r="B2951" s="8">
        <v>26.020399999999999</v>
      </c>
    </row>
    <row r="2952" spans="1:2" x14ac:dyDescent="0.25">
      <c r="A2952" s="7">
        <v>39172</v>
      </c>
      <c r="B2952" s="8">
        <v>26.011299999999999</v>
      </c>
    </row>
    <row r="2953" spans="1:2" x14ac:dyDescent="0.25">
      <c r="A2953" s="7">
        <v>39175</v>
      </c>
      <c r="B2953" s="8">
        <v>25.994700000000002</v>
      </c>
    </row>
    <row r="2954" spans="1:2" x14ac:dyDescent="0.25">
      <c r="A2954" s="7">
        <v>39176</v>
      </c>
      <c r="B2954" s="8">
        <v>25.983899999999998</v>
      </c>
    </row>
    <row r="2955" spans="1:2" x14ac:dyDescent="0.25">
      <c r="A2955" s="7">
        <v>39177</v>
      </c>
      <c r="B2955" s="8">
        <v>26.009399999999999</v>
      </c>
    </row>
    <row r="2956" spans="1:2" x14ac:dyDescent="0.25">
      <c r="A2956" s="7">
        <v>39178</v>
      </c>
      <c r="B2956" s="8">
        <v>25.987100000000002</v>
      </c>
    </row>
    <row r="2957" spans="1:2" x14ac:dyDescent="0.25">
      <c r="A2957" s="7">
        <v>39179</v>
      </c>
      <c r="B2957" s="8">
        <v>25.9252</v>
      </c>
    </row>
    <row r="2958" spans="1:2" x14ac:dyDescent="0.25">
      <c r="A2958" s="7">
        <v>39182</v>
      </c>
      <c r="B2958" s="8">
        <v>25.9846</v>
      </c>
    </row>
    <row r="2959" spans="1:2" x14ac:dyDescent="0.25">
      <c r="A2959" s="7">
        <v>39183</v>
      </c>
      <c r="B2959" s="8">
        <v>25.920999999999999</v>
      </c>
    </row>
    <row r="2960" spans="1:2" x14ac:dyDescent="0.25">
      <c r="A2960" s="7">
        <v>39184</v>
      </c>
      <c r="B2960" s="8">
        <v>25.918099999999999</v>
      </c>
    </row>
    <row r="2961" spans="1:2" x14ac:dyDescent="0.25">
      <c r="A2961" s="7">
        <v>39185</v>
      </c>
      <c r="B2961" s="8">
        <v>25.864699999999999</v>
      </c>
    </row>
    <row r="2962" spans="1:2" x14ac:dyDescent="0.25">
      <c r="A2962" s="7">
        <v>39186</v>
      </c>
      <c r="B2962" s="8">
        <v>25.828600000000002</v>
      </c>
    </row>
    <row r="2963" spans="1:2" x14ac:dyDescent="0.25">
      <c r="A2963" s="7">
        <v>39189</v>
      </c>
      <c r="B2963" s="8">
        <v>25.796600000000002</v>
      </c>
    </row>
    <row r="2964" spans="1:2" x14ac:dyDescent="0.25">
      <c r="A2964" s="7">
        <v>39190</v>
      </c>
      <c r="B2964" s="8">
        <v>25.799399999999999</v>
      </c>
    </row>
    <row r="2965" spans="1:2" x14ac:dyDescent="0.25">
      <c r="A2965" s="7">
        <v>39191</v>
      </c>
      <c r="B2965" s="8">
        <v>25.7469</v>
      </c>
    </row>
    <row r="2966" spans="1:2" x14ac:dyDescent="0.25">
      <c r="A2966" s="7">
        <v>39192</v>
      </c>
      <c r="B2966" s="8">
        <v>25.765699999999999</v>
      </c>
    </row>
    <row r="2967" spans="1:2" x14ac:dyDescent="0.25">
      <c r="A2967" s="7">
        <v>39193</v>
      </c>
      <c r="B2967" s="8">
        <v>25.724</v>
      </c>
    </row>
    <row r="2968" spans="1:2" x14ac:dyDescent="0.25">
      <c r="A2968" s="7">
        <v>39196</v>
      </c>
      <c r="B2968" s="8">
        <v>25.761700000000001</v>
      </c>
    </row>
    <row r="2969" spans="1:2" x14ac:dyDescent="0.25">
      <c r="A2969" s="7">
        <v>39197</v>
      </c>
      <c r="B2969" s="8">
        <v>25.776</v>
      </c>
    </row>
    <row r="2970" spans="1:2" x14ac:dyDescent="0.25">
      <c r="A2970" s="7">
        <v>39198</v>
      </c>
      <c r="B2970" s="8">
        <v>25.694800000000001</v>
      </c>
    </row>
    <row r="2971" spans="1:2" x14ac:dyDescent="0.25">
      <c r="A2971" s="7">
        <v>39199</v>
      </c>
      <c r="B2971" s="8">
        <v>25.6934</v>
      </c>
    </row>
    <row r="2972" spans="1:2" x14ac:dyDescent="0.25">
      <c r="A2972" s="7">
        <v>39200</v>
      </c>
      <c r="B2972" s="8">
        <v>25.744599999999998</v>
      </c>
    </row>
    <row r="2973" spans="1:2" x14ac:dyDescent="0.25">
      <c r="A2973" s="7">
        <v>39201</v>
      </c>
      <c r="B2973" s="8">
        <v>25.685099999999998</v>
      </c>
    </row>
    <row r="2974" spans="1:2" x14ac:dyDescent="0.25">
      <c r="A2974" s="7">
        <v>39205</v>
      </c>
      <c r="B2974" s="8">
        <v>25.756399999999999</v>
      </c>
    </row>
    <row r="2975" spans="1:2" x14ac:dyDescent="0.25">
      <c r="A2975" s="7">
        <v>39206</v>
      </c>
      <c r="B2975" s="8">
        <v>25.7288</v>
      </c>
    </row>
    <row r="2976" spans="1:2" x14ac:dyDescent="0.25">
      <c r="A2976" s="7">
        <v>39207</v>
      </c>
      <c r="B2976" s="8">
        <v>25.769100000000002</v>
      </c>
    </row>
    <row r="2977" spans="1:2" x14ac:dyDescent="0.25">
      <c r="A2977" s="7">
        <v>39210</v>
      </c>
      <c r="B2977" s="8">
        <v>25.735099999999999</v>
      </c>
    </row>
    <row r="2978" spans="1:2" x14ac:dyDescent="0.25">
      <c r="A2978" s="7">
        <v>39211</v>
      </c>
      <c r="B2978" s="8">
        <v>25.7334</v>
      </c>
    </row>
    <row r="2979" spans="1:2" x14ac:dyDescent="0.25">
      <c r="A2979" s="7">
        <v>39213</v>
      </c>
      <c r="B2979" s="8">
        <v>25.777100000000001</v>
      </c>
    </row>
    <row r="2980" spans="1:2" x14ac:dyDescent="0.25">
      <c r="A2980" s="7">
        <v>39214</v>
      </c>
      <c r="B2980" s="8">
        <v>25.859400000000001</v>
      </c>
    </row>
    <row r="2981" spans="1:2" x14ac:dyDescent="0.25">
      <c r="A2981" s="7">
        <v>39217</v>
      </c>
      <c r="B2981" s="8">
        <v>25.806699999999999</v>
      </c>
    </row>
    <row r="2982" spans="1:2" x14ac:dyDescent="0.25">
      <c r="A2982" s="7">
        <v>39218</v>
      </c>
      <c r="B2982" s="8">
        <v>25.7927</v>
      </c>
    </row>
    <row r="2983" spans="1:2" x14ac:dyDescent="0.25">
      <c r="A2983" s="7">
        <v>39219</v>
      </c>
      <c r="B2983" s="8">
        <v>25.7376</v>
      </c>
    </row>
    <row r="2984" spans="1:2" x14ac:dyDescent="0.25">
      <c r="A2984" s="7">
        <v>39220</v>
      </c>
      <c r="B2984" s="8">
        <v>25.807400000000001</v>
      </c>
    </row>
    <row r="2985" spans="1:2" x14ac:dyDescent="0.25">
      <c r="A2985" s="7">
        <v>39221</v>
      </c>
      <c r="B2985" s="8">
        <v>25.8492</v>
      </c>
    </row>
    <row r="2986" spans="1:2" x14ac:dyDescent="0.25">
      <c r="A2986" s="7">
        <v>39224</v>
      </c>
      <c r="B2986" s="8">
        <v>25.838799999999999</v>
      </c>
    </row>
    <row r="2987" spans="1:2" x14ac:dyDescent="0.25">
      <c r="A2987" s="7">
        <v>39225</v>
      </c>
      <c r="B2987" s="8">
        <v>25.883099999999999</v>
      </c>
    </row>
    <row r="2988" spans="1:2" x14ac:dyDescent="0.25">
      <c r="A2988" s="7">
        <v>39226</v>
      </c>
      <c r="B2988" s="8">
        <v>25.8964</v>
      </c>
    </row>
    <row r="2989" spans="1:2" x14ac:dyDescent="0.25">
      <c r="A2989" s="7">
        <v>39227</v>
      </c>
      <c r="B2989" s="8">
        <v>25.900200000000002</v>
      </c>
    </row>
    <row r="2990" spans="1:2" x14ac:dyDescent="0.25">
      <c r="A2990" s="7">
        <v>39228</v>
      </c>
      <c r="B2990" s="8">
        <v>25.915199999999999</v>
      </c>
    </row>
    <row r="2991" spans="1:2" x14ac:dyDescent="0.25">
      <c r="A2991" s="7">
        <v>39231</v>
      </c>
      <c r="B2991" s="8">
        <v>25.888400000000001</v>
      </c>
    </row>
    <row r="2992" spans="1:2" x14ac:dyDescent="0.25">
      <c r="A2992" s="7">
        <v>39232</v>
      </c>
      <c r="B2992" s="8">
        <v>25.902899999999999</v>
      </c>
    </row>
    <row r="2993" spans="1:2" x14ac:dyDescent="0.25">
      <c r="A2993" s="7">
        <v>39233</v>
      </c>
      <c r="B2993" s="8">
        <v>25.903099999999998</v>
      </c>
    </row>
    <row r="2994" spans="1:2" x14ac:dyDescent="0.25">
      <c r="A2994" s="7">
        <v>39234</v>
      </c>
      <c r="B2994" s="8">
        <v>25.904299999999999</v>
      </c>
    </row>
    <row r="2995" spans="1:2" x14ac:dyDescent="0.25">
      <c r="A2995" s="7">
        <v>39235</v>
      </c>
      <c r="B2995" s="8">
        <v>25.898299999999999</v>
      </c>
    </row>
    <row r="2996" spans="1:2" x14ac:dyDescent="0.25">
      <c r="A2996" s="7">
        <v>39238</v>
      </c>
      <c r="B2996" s="8">
        <v>25.892800000000001</v>
      </c>
    </row>
    <row r="2997" spans="1:2" x14ac:dyDescent="0.25">
      <c r="A2997" s="7">
        <v>39239</v>
      </c>
      <c r="B2997" s="8">
        <v>25.849299999999999</v>
      </c>
    </row>
    <row r="2998" spans="1:2" x14ac:dyDescent="0.25">
      <c r="A2998" s="7">
        <v>39240</v>
      </c>
      <c r="B2998" s="8">
        <v>25.818000000000001</v>
      </c>
    </row>
    <row r="2999" spans="1:2" x14ac:dyDescent="0.25">
      <c r="A2999" s="7">
        <v>39241</v>
      </c>
      <c r="B2999" s="8">
        <v>25.8428</v>
      </c>
    </row>
    <row r="3000" spans="1:2" x14ac:dyDescent="0.25">
      <c r="A3000" s="7">
        <v>39242</v>
      </c>
      <c r="B3000" s="8">
        <v>25.924700000000001</v>
      </c>
    </row>
    <row r="3001" spans="1:2" x14ac:dyDescent="0.25">
      <c r="A3001" s="7">
        <v>39243</v>
      </c>
      <c r="B3001" s="8">
        <v>25.981100000000001</v>
      </c>
    </row>
    <row r="3002" spans="1:2" x14ac:dyDescent="0.25">
      <c r="A3002" s="7">
        <v>39247</v>
      </c>
      <c r="B3002" s="8">
        <v>26.042000000000002</v>
      </c>
    </row>
    <row r="3003" spans="1:2" x14ac:dyDescent="0.25">
      <c r="A3003" s="7">
        <v>39248</v>
      </c>
      <c r="B3003" s="8">
        <v>26.046500000000002</v>
      </c>
    </row>
    <row r="3004" spans="1:2" x14ac:dyDescent="0.25">
      <c r="A3004" s="7">
        <v>39249</v>
      </c>
      <c r="B3004" s="8">
        <v>26.032299999999999</v>
      </c>
    </row>
    <row r="3005" spans="1:2" x14ac:dyDescent="0.25">
      <c r="A3005" s="7">
        <v>39252</v>
      </c>
      <c r="B3005" s="8">
        <v>25.9558</v>
      </c>
    </row>
    <row r="3006" spans="1:2" x14ac:dyDescent="0.25">
      <c r="A3006" s="7">
        <v>39253</v>
      </c>
      <c r="B3006" s="8">
        <v>25.9268</v>
      </c>
    </row>
    <row r="3007" spans="1:2" x14ac:dyDescent="0.25">
      <c r="A3007" s="7">
        <v>39254</v>
      </c>
      <c r="B3007" s="8">
        <v>25.937200000000001</v>
      </c>
    </row>
    <row r="3008" spans="1:2" x14ac:dyDescent="0.25">
      <c r="A3008" s="7">
        <v>39255</v>
      </c>
      <c r="B3008" s="8">
        <v>25.969200000000001</v>
      </c>
    </row>
    <row r="3009" spans="1:2" x14ac:dyDescent="0.25">
      <c r="A3009" s="7">
        <v>39256</v>
      </c>
      <c r="B3009" s="8">
        <v>25.935600000000001</v>
      </c>
    </row>
    <row r="3010" spans="1:2" x14ac:dyDescent="0.25">
      <c r="A3010" s="7">
        <v>39259</v>
      </c>
      <c r="B3010" s="8">
        <v>25.901</v>
      </c>
    </row>
    <row r="3011" spans="1:2" x14ac:dyDescent="0.25">
      <c r="A3011" s="7">
        <v>39260</v>
      </c>
      <c r="B3011" s="8">
        <v>25.778099999999998</v>
      </c>
    </row>
    <row r="3012" spans="1:2" x14ac:dyDescent="0.25">
      <c r="A3012" s="7">
        <v>39261</v>
      </c>
      <c r="B3012" s="8">
        <v>25.846800000000002</v>
      </c>
    </row>
    <row r="3013" spans="1:2" x14ac:dyDescent="0.25">
      <c r="A3013" s="7">
        <v>39262</v>
      </c>
      <c r="B3013" s="8">
        <v>25.796500000000002</v>
      </c>
    </row>
    <row r="3014" spans="1:2" x14ac:dyDescent="0.25">
      <c r="A3014" s="7">
        <v>39263</v>
      </c>
      <c r="B3014" s="8">
        <v>25.816199999999998</v>
      </c>
    </row>
    <row r="3015" spans="1:2" x14ac:dyDescent="0.25">
      <c r="A3015" s="7">
        <v>39266</v>
      </c>
      <c r="B3015" s="8">
        <v>25.7288</v>
      </c>
    </row>
    <row r="3016" spans="1:2" x14ac:dyDescent="0.25">
      <c r="A3016" s="7">
        <v>39267</v>
      </c>
      <c r="B3016" s="8">
        <v>25.657399999999999</v>
      </c>
    </row>
    <row r="3017" spans="1:2" x14ac:dyDescent="0.25">
      <c r="A3017" s="7">
        <v>39268</v>
      </c>
      <c r="B3017" s="8">
        <v>25.6629</v>
      </c>
    </row>
    <row r="3018" spans="1:2" x14ac:dyDescent="0.25">
      <c r="A3018" s="7">
        <v>39269</v>
      </c>
      <c r="B3018" s="8">
        <v>25.674199999999999</v>
      </c>
    </row>
    <row r="3019" spans="1:2" x14ac:dyDescent="0.25">
      <c r="A3019" s="7">
        <v>39270</v>
      </c>
      <c r="B3019" s="8">
        <v>25.730499999999999</v>
      </c>
    </row>
    <row r="3020" spans="1:2" x14ac:dyDescent="0.25">
      <c r="A3020" s="7">
        <v>39273</v>
      </c>
      <c r="B3020" s="8">
        <v>25.701599999999999</v>
      </c>
    </row>
    <row r="3021" spans="1:2" x14ac:dyDescent="0.25">
      <c r="A3021" s="7">
        <v>39274</v>
      </c>
      <c r="B3021" s="8">
        <v>25.6586</v>
      </c>
    </row>
    <row r="3022" spans="1:2" x14ac:dyDescent="0.25">
      <c r="A3022" s="7">
        <v>39275</v>
      </c>
      <c r="B3022" s="8">
        <v>25.536300000000001</v>
      </c>
    </row>
    <row r="3023" spans="1:2" x14ac:dyDescent="0.25">
      <c r="A3023" s="7">
        <v>39276</v>
      </c>
      <c r="B3023" s="8">
        <v>25.5167</v>
      </c>
    </row>
    <row r="3024" spans="1:2" x14ac:dyDescent="0.25">
      <c r="A3024" s="7">
        <v>39277</v>
      </c>
      <c r="B3024" s="8">
        <v>25.493600000000001</v>
      </c>
    </row>
    <row r="3025" spans="1:2" x14ac:dyDescent="0.25">
      <c r="A3025" s="7">
        <v>39280</v>
      </c>
      <c r="B3025" s="8">
        <v>25.472799999999999</v>
      </c>
    </row>
    <row r="3026" spans="1:2" x14ac:dyDescent="0.25">
      <c r="A3026" s="7">
        <v>39281</v>
      </c>
      <c r="B3026" s="8">
        <v>25.456299999999999</v>
      </c>
    </row>
    <row r="3027" spans="1:2" x14ac:dyDescent="0.25">
      <c r="A3027" s="7">
        <v>39282</v>
      </c>
      <c r="B3027" s="8">
        <v>25.440100000000001</v>
      </c>
    </row>
    <row r="3028" spans="1:2" x14ac:dyDescent="0.25">
      <c r="A3028" s="7">
        <v>39283</v>
      </c>
      <c r="B3028" s="8">
        <v>25.421600000000002</v>
      </c>
    </row>
    <row r="3029" spans="1:2" x14ac:dyDescent="0.25">
      <c r="A3029" s="7">
        <v>39284</v>
      </c>
      <c r="B3029" s="8">
        <v>25.414400000000001</v>
      </c>
    </row>
    <row r="3030" spans="1:2" x14ac:dyDescent="0.25">
      <c r="A3030" s="7">
        <v>39287</v>
      </c>
      <c r="B3030" s="8">
        <v>25.385300000000001</v>
      </c>
    </row>
    <row r="3031" spans="1:2" x14ac:dyDescent="0.25">
      <c r="A3031" s="7">
        <v>39288</v>
      </c>
      <c r="B3031" s="8">
        <v>25.3964</v>
      </c>
    </row>
    <row r="3032" spans="1:2" x14ac:dyDescent="0.25">
      <c r="A3032" s="7">
        <v>39289</v>
      </c>
      <c r="B3032" s="8">
        <v>25.4132</v>
      </c>
    </row>
    <row r="3033" spans="1:2" x14ac:dyDescent="0.25">
      <c r="A3033" s="7">
        <v>39290</v>
      </c>
      <c r="B3033" s="8">
        <v>25.498899999999999</v>
      </c>
    </row>
    <row r="3034" spans="1:2" x14ac:dyDescent="0.25">
      <c r="A3034" s="7">
        <v>39291</v>
      </c>
      <c r="B3034" s="8">
        <v>25.496300000000002</v>
      </c>
    </row>
    <row r="3035" spans="1:2" x14ac:dyDescent="0.25">
      <c r="A3035" s="7">
        <v>39294</v>
      </c>
      <c r="B3035" s="8">
        <v>25.599900000000002</v>
      </c>
    </row>
    <row r="3036" spans="1:2" x14ac:dyDescent="0.25">
      <c r="A3036" s="7">
        <v>39295</v>
      </c>
      <c r="B3036" s="8">
        <v>25.544799999999999</v>
      </c>
    </row>
    <row r="3037" spans="1:2" x14ac:dyDescent="0.25">
      <c r="A3037" s="7">
        <v>39296</v>
      </c>
      <c r="B3037" s="8">
        <v>25.6008</v>
      </c>
    </row>
    <row r="3038" spans="1:2" x14ac:dyDescent="0.25">
      <c r="A3038" s="7">
        <v>39297</v>
      </c>
      <c r="B3038" s="8">
        <v>25.5945</v>
      </c>
    </row>
    <row r="3039" spans="1:2" x14ac:dyDescent="0.25">
      <c r="A3039" s="7">
        <v>39298</v>
      </c>
      <c r="B3039" s="8">
        <v>25.555399999999999</v>
      </c>
    </row>
    <row r="3040" spans="1:2" x14ac:dyDescent="0.25">
      <c r="A3040" s="7">
        <v>39301</v>
      </c>
      <c r="B3040" s="8">
        <v>25.452000000000002</v>
      </c>
    </row>
    <row r="3041" spans="1:2" x14ac:dyDescent="0.25">
      <c r="A3041" s="7">
        <v>39302</v>
      </c>
      <c r="B3041" s="8">
        <v>25.470199999999998</v>
      </c>
    </row>
    <row r="3042" spans="1:2" x14ac:dyDescent="0.25">
      <c r="A3042" s="7">
        <v>39303</v>
      </c>
      <c r="B3042" s="8">
        <v>25.483699999999999</v>
      </c>
    </row>
    <row r="3043" spans="1:2" x14ac:dyDescent="0.25">
      <c r="A3043" s="7">
        <v>39304</v>
      </c>
      <c r="B3043" s="8">
        <v>25.3444</v>
      </c>
    </row>
    <row r="3044" spans="1:2" x14ac:dyDescent="0.25">
      <c r="A3044" s="7">
        <v>39305</v>
      </c>
      <c r="B3044" s="8">
        <v>25.507000000000001</v>
      </c>
    </row>
    <row r="3045" spans="1:2" x14ac:dyDescent="0.25">
      <c r="A3045" s="7">
        <v>39308</v>
      </c>
      <c r="B3045" s="8">
        <v>25.466100000000001</v>
      </c>
    </row>
    <row r="3046" spans="1:2" x14ac:dyDescent="0.25">
      <c r="A3046" s="7">
        <v>39309</v>
      </c>
      <c r="B3046" s="8">
        <v>25.5319</v>
      </c>
    </row>
    <row r="3047" spans="1:2" x14ac:dyDescent="0.25">
      <c r="A3047" s="7">
        <v>39310</v>
      </c>
      <c r="B3047" s="8">
        <v>25.636700000000001</v>
      </c>
    </row>
    <row r="3048" spans="1:2" x14ac:dyDescent="0.25">
      <c r="A3048" s="7">
        <v>39311</v>
      </c>
      <c r="B3048" s="8">
        <v>25.7379</v>
      </c>
    </row>
    <row r="3049" spans="1:2" x14ac:dyDescent="0.25">
      <c r="A3049" s="7">
        <v>39312</v>
      </c>
      <c r="B3049" s="8">
        <v>25.7818</v>
      </c>
    </row>
    <row r="3050" spans="1:2" x14ac:dyDescent="0.25">
      <c r="A3050" s="7">
        <v>39315</v>
      </c>
      <c r="B3050" s="8">
        <v>25.7408</v>
      </c>
    </row>
    <row r="3051" spans="1:2" x14ac:dyDescent="0.25">
      <c r="A3051" s="7">
        <v>39316</v>
      </c>
      <c r="B3051" s="8">
        <v>25.8429</v>
      </c>
    </row>
    <row r="3052" spans="1:2" x14ac:dyDescent="0.25">
      <c r="A3052" s="7">
        <v>39317</v>
      </c>
      <c r="B3052" s="8">
        <v>25.840499999999999</v>
      </c>
    </row>
    <row r="3053" spans="1:2" x14ac:dyDescent="0.25">
      <c r="A3053" s="7">
        <v>39318</v>
      </c>
      <c r="B3053" s="8">
        <v>25.7105</v>
      </c>
    </row>
    <row r="3054" spans="1:2" x14ac:dyDescent="0.25">
      <c r="A3054" s="7">
        <v>39319</v>
      </c>
      <c r="B3054" s="8">
        <v>25.760899999999999</v>
      </c>
    </row>
    <row r="3055" spans="1:2" x14ac:dyDescent="0.25">
      <c r="A3055" s="7">
        <v>39322</v>
      </c>
      <c r="B3055" s="8">
        <v>25.654399999999999</v>
      </c>
    </row>
    <row r="3056" spans="1:2" x14ac:dyDescent="0.25">
      <c r="A3056" s="7">
        <v>39323</v>
      </c>
      <c r="B3056" s="8">
        <v>25.6753</v>
      </c>
    </row>
    <row r="3057" spans="1:2" x14ac:dyDescent="0.25">
      <c r="A3057" s="7">
        <v>39324</v>
      </c>
      <c r="B3057" s="8">
        <v>25.763000000000002</v>
      </c>
    </row>
    <row r="3058" spans="1:2" x14ac:dyDescent="0.25">
      <c r="A3058" s="7">
        <v>39325</v>
      </c>
      <c r="B3058" s="8">
        <v>25.6494</v>
      </c>
    </row>
    <row r="3059" spans="1:2" x14ac:dyDescent="0.25">
      <c r="A3059" s="7">
        <v>39326</v>
      </c>
      <c r="B3059" s="8">
        <v>25.626200000000001</v>
      </c>
    </row>
    <row r="3060" spans="1:2" x14ac:dyDescent="0.25">
      <c r="A3060" s="7">
        <v>39329</v>
      </c>
      <c r="B3060" s="8">
        <v>25.589600000000001</v>
      </c>
    </row>
    <row r="3061" spans="1:2" x14ac:dyDescent="0.25">
      <c r="A3061" s="7">
        <v>39330</v>
      </c>
      <c r="B3061" s="8">
        <v>25.598199999999999</v>
      </c>
    </row>
    <row r="3062" spans="1:2" x14ac:dyDescent="0.25">
      <c r="A3062" s="7">
        <v>39331</v>
      </c>
      <c r="B3062" s="8">
        <v>25.6997</v>
      </c>
    </row>
    <row r="3063" spans="1:2" x14ac:dyDescent="0.25">
      <c r="A3063" s="7">
        <v>39332</v>
      </c>
      <c r="B3063" s="8">
        <v>25.663900000000002</v>
      </c>
    </row>
    <row r="3064" spans="1:2" x14ac:dyDescent="0.25">
      <c r="A3064" s="7">
        <v>39333</v>
      </c>
      <c r="B3064" s="8">
        <v>25.661799999999999</v>
      </c>
    </row>
    <row r="3065" spans="1:2" x14ac:dyDescent="0.25">
      <c r="A3065" s="7">
        <v>39336</v>
      </c>
      <c r="B3065" s="8">
        <v>25.570799999999998</v>
      </c>
    </row>
    <row r="3066" spans="1:2" x14ac:dyDescent="0.25">
      <c r="A3066" s="7">
        <v>39337</v>
      </c>
      <c r="B3066" s="8">
        <v>25.5154</v>
      </c>
    </row>
    <row r="3067" spans="1:2" x14ac:dyDescent="0.25">
      <c r="A3067" s="7">
        <v>39338</v>
      </c>
      <c r="B3067" s="8">
        <v>25.4056</v>
      </c>
    </row>
    <row r="3068" spans="1:2" x14ac:dyDescent="0.25">
      <c r="A3068" s="7">
        <v>39339</v>
      </c>
      <c r="B3068" s="8">
        <v>25.367899999999999</v>
      </c>
    </row>
    <row r="3069" spans="1:2" x14ac:dyDescent="0.25">
      <c r="A3069" s="7">
        <v>39340</v>
      </c>
      <c r="B3069" s="8">
        <v>25.342199999999998</v>
      </c>
    </row>
    <row r="3070" spans="1:2" x14ac:dyDescent="0.25">
      <c r="A3070" s="7">
        <v>39343</v>
      </c>
      <c r="B3070" s="8">
        <v>25.328600000000002</v>
      </c>
    </row>
    <row r="3071" spans="1:2" x14ac:dyDescent="0.25">
      <c r="A3071" s="7">
        <v>39344</v>
      </c>
      <c r="B3071" s="8">
        <v>25.354700000000001</v>
      </c>
    </row>
    <row r="3072" spans="1:2" x14ac:dyDescent="0.25">
      <c r="A3072" s="7">
        <v>39345</v>
      </c>
      <c r="B3072" s="8">
        <v>25.186699999999998</v>
      </c>
    </row>
    <row r="3073" spans="1:2" x14ac:dyDescent="0.25">
      <c r="A3073" s="7">
        <v>39346</v>
      </c>
      <c r="B3073" s="8">
        <v>25.125800000000002</v>
      </c>
    </row>
    <row r="3074" spans="1:2" x14ac:dyDescent="0.25">
      <c r="A3074" s="7">
        <v>39347</v>
      </c>
      <c r="B3074" s="8">
        <v>25.053999999999998</v>
      </c>
    </row>
    <row r="3075" spans="1:2" x14ac:dyDescent="0.25">
      <c r="A3075" s="7">
        <v>39350</v>
      </c>
      <c r="B3075" s="8">
        <v>25.0062</v>
      </c>
    </row>
    <row r="3076" spans="1:2" x14ac:dyDescent="0.25">
      <c r="A3076" s="7">
        <v>39351</v>
      </c>
      <c r="B3076" s="8">
        <v>25.031500000000001</v>
      </c>
    </row>
    <row r="3077" spans="1:2" x14ac:dyDescent="0.25">
      <c r="A3077" s="7">
        <v>39352</v>
      </c>
      <c r="B3077" s="8">
        <v>24.9755</v>
      </c>
    </row>
    <row r="3078" spans="1:2" x14ac:dyDescent="0.25">
      <c r="A3078" s="7">
        <v>39353</v>
      </c>
      <c r="B3078" s="8">
        <v>24.9619</v>
      </c>
    </row>
    <row r="3079" spans="1:2" x14ac:dyDescent="0.25">
      <c r="A3079" s="7">
        <v>39354</v>
      </c>
      <c r="B3079" s="8">
        <v>24.949300000000001</v>
      </c>
    </row>
    <row r="3080" spans="1:2" x14ac:dyDescent="0.25">
      <c r="A3080" s="7">
        <v>39357</v>
      </c>
      <c r="B3080" s="8">
        <v>24.878399999999999</v>
      </c>
    </row>
    <row r="3081" spans="1:2" x14ac:dyDescent="0.25">
      <c r="A3081" s="7">
        <v>39358</v>
      </c>
      <c r="B3081" s="8">
        <v>24.909300000000002</v>
      </c>
    </row>
    <row r="3082" spans="1:2" x14ac:dyDescent="0.25">
      <c r="A3082" s="7">
        <v>39359</v>
      </c>
      <c r="B3082" s="8">
        <v>24.9297</v>
      </c>
    </row>
    <row r="3083" spans="1:2" x14ac:dyDescent="0.25">
      <c r="A3083" s="7">
        <v>39360</v>
      </c>
      <c r="B3083" s="8">
        <v>25.011099999999999</v>
      </c>
    </row>
    <row r="3084" spans="1:2" x14ac:dyDescent="0.25">
      <c r="A3084" s="7">
        <v>39361</v>
      </c>
      <c r="B3084" s="8">
        <v>24.981400000000001</v>
      </c>
    </row>
    <row r="3085" spans="1:2" x14ac:dyDescent="0.25">
      <c r="A3085" s="7">
        <v>39364</v>
      </c>
      <c r="B3085" s="8">
        <v>24.98</v>
      </c>
    </row>
    <row r="3086" spans="1:2" x14ac:dyDescent="0.25">
      <c r="A3086" s="7">
        <v>39365</v>
      </c>
      <c r="B3086" s="8">
        <v>25.059699999999999</v>
      </c>
    </row>
    <row r="3087" spans="1:2" x14ac:dyDescent="0.25">
      <c r="A3087" s="7">
        <v>39366</v>
      </c>
      <c r="B3087" s="8">
        <v>24.984200000000001</v>
      </c>
    </row>
    <row r="3088" spans="1:2" x14ac:dyDescent="0.25">
      <c r="A3088" s="7">
        <v>39367</v>
      </c>
      <c r="B3088" s="8">
        <v>24.919899999999998</v>
      </c>
    </row>
    <row r="3089" spans="1:2" x14ac:dyDescent="0.25">
      <c r="A3089" s="7">
        <v>39368</v>
      </c>
      <c r="B3089" s="8">
        <v>24.921600000000002</v>
      </c>
    </row>
    <row r="3090" spans="1:2" x14ac:dyDescent="0.25">
      <c r="A3090" s="7">
        <v>39371</v>
      </c>
      <c r="B3090" s="8">
        <v>24.922999999999998</v>
      </c>
    </row>
    <row r="3091" spans="1:2" x14ac:dyDescent="0.25">
      <c r="A3091" s="7">
        <v>39372</v>
      </c>
      <c r="B3091" s="8">
        <v>24.901199999999999</v>
      </c>
    </row>
    <row r="3092" spans="1:2" x14ac:dyDescent="0.25">
      <c r="A3092" s="7">
        <v>39373</v>
      </c>
      <c r="B3092" s="8">
        <v>24.927499999999998</v>
      </c>
    </row>
    <row r="3093" spans="1:2" x14ac:dyDescent="0.25">
      <c r="A3093" s="7">
        <v>39374</v>
      </c>
      <c r="B3093" s="8">
        <v>24.8749</v>
      </c>
    </row>
    <row r="3094" spans="1:2" x14ac:dyDescent="0.25">
      <c r="A3094" s="7">
        <v>39375</v>
      </c>
      <c r="B3094" s="8">
        <v>24.849399999999999</v>
      </c>
    </row>
    <row r="3095" spans="1:2" x14ac:dyDescent="0.25">
      <c r="A3095" s="7">
        <v>39378</v>
      </c>
      <c r="B3095" s="8">
        <v>24.8066</v>
      </c>
    </row>
    <row r="3096" spans="1:2" x14ac:dyDescent="0.25">
      <c r="A3096" s="7">
        <v>39379</v>
      </c>
      <c r="B3096" s="8">
        <v>24.922499999999999</v>
      </c>
    </row>
    <row r="3097" spans="1:2" x14ac:dyDescent="0.25">
      <c r="A3097" s="7">
        <v>39380</v>
      </c>
      <c r="B3097" s="8">
        <v>24.891200000000001</v>
      </c>
    </row>
    <row r="3098" spans="1:2" x14ac:dyDescent="0.25">
      <c r="A3098" s="7">
        <v>39381</v>
      </c>
      <c r="B3098" s="8">
        <v>24.8508</v>
      </c>
    </row>
    <row r="3099" spans="1:2" x14ac:dyDescent="0.25">
      <c r="A3099" s="7">
        <v>39382</v>
      </c>
      <c r="B3099" s="8">
        <v>24.772200000000002</v>
      </c>
    </row>
    <row r="3100" spans="1:2" x14ac:dyDescent="0.25">
      <c r="A3100" s="7">
        <v>39385</v>
      </c>
      <c r="B3100" s="8">
        <v>24.6983</v>
      </c>
    </row>
    <row r="3101" spans="1:2" x14ac:dyDescent="0.25">
      <c r="A3101" s="7">
        <v>39386</v>
      </c>
      <c r="B3101" s="8">
        <v>24.723800000000001</v>
      </c>
    </row>
    <row r="3102" spans="1:2" x14ac:dyDescent="0.25">
      <c r="A3102" s="7">
        <v>39387</v>
      </c>
      <c r="B3102" s="8">
        <v>24.6724</v>
      </c>
    </row>
    <row r="3103" spans="1:2" x14ac:dyDescent="0.25">
      <c r="A3103" s="7">
        <v>39388</v>
      </c>
      <c r="B3103" s="8">
        <v>24.684699999999999</v>
      </c>
    </row>
    <row r="3104" spans="1:2" x14ac:dyDescent="0.25">
      <c r="A3104" s="7">
        <v>39389</v>
      </c>
      <c r="B3104" s="8">
        <v>24.667400000000001</v>
      </c>
    </row>
    <row r="3105" spans="1:2" x14ac:dyDescent="0.25">
      <c r="A3105" s="7">
        <v>39393</v>
      </c>
      <c r="B3105" s="8">
        <v>24.623200000000001</v>
      </c>
    </row>
    <row r="3106" spans="1:2" x14ac:dyDescent="0.25">
      <c r="A3106" s="7">
        <v>39394</v>
      </c>
      <c r="B3106" s="8">
        <v>24.5123</v>
      </c>
    </row>
    <row r="3107" spans="1:2" x14ac:dyDescent="0.25">
      <c r="A3107" s="7">
        <v>39395</v>
      </c>
      <c r="B3107" s="8">
        <v>24.483000000000001</v>
      </c>
    </row>
    <row r="3108" spans="1:2" x14ac:dyDescent="0.25">
      <c r="A3108" s="7">
        <v>39396</v>
      </c>
      <c r="B3108" s="8">
        <v>24.445799999999998</v>
      </c>
    </row>
    <row r="3109" spans="1:2" x14ac:dyDescent="0.25">
      <c r="A3109" s="7">
        <v>39399</v>
      </c>
      <c r="B3109" s="8">
        <v>24.494599999999998</v>
      </c>
    </row>
    <row r="3110" spans="1:2" x14ac:dyDescent="0.25">
      <c r="A3110" s="7">
        <v>39400</v>
      </c>
      <c r="B3110" s="8">
        <v>24.528600000000001</v>
      </c>
    </row>
    <row r="3111" spans="1:2" x14ac:dyDescent="0.25">
      <c r="A3111" s="7">
        <v>39401</v>
      </c>
      <c r="B3111" s="8">
        <v>24.491700000000002</v>
      </c>
    </row>
    <row r="3112" spans="1:2" x14ac:dyDescent="0.25">
      <c r="A3112" s="7">
        <v>39402</v>
      </c>
      <c r="B3112" s="8">
        <v>24.462</v>
      </c>
    </row>
    <row r="3113" spans="1:2" x14ac:dyDescent="0.25">
      <c r="A3113" s="7">
        <v>39403</v>
      </c>
      <c r="B3113" s="8">
        <v>24.5153</v>
      </c>
    </row>
    <row r="3114" spans="1:2" x14ac:dyDescent="0.25">
      <c r="A3114" s="7">
        <v>39406</v>
      </c>
      <c r="B3114" s="8">
        <v>24.497499999999999</v>
      </c>
    </row>
    <row r="3115" spans="1:2" x14ac:dyDescent="0.25">
      <c r="A3115" s="7">
        <v>39407</v>
      </c>
      <c r="B3115" s="8">
        <v>24.4328</v>
      </c>
    </row>
    <row r="3116" spans="1:2" x14ac:dyDescent="0.25">
      <c r="A3116" s="7">
        <v>39408</v>
      </c>
      <c r="B3116" s="8">
        <v>24.339099999999998</v>
      </c>
    </row>
    <row r="3117" spans="1:2" x14ac:dyDescent="0.25">
      <c r="A3117" s="7">
        <v>39409</v>
      </c>
      <c r="B3117" s="8">
        <v>24.317399999999999</v>
      </c>
    </row>
    <row r="3118" spans="1:2" x14ac:dyDescent="0.25">
      <c r="A3118" s="7">
        <v>39410</v>
      </c>
      <c r="B3118" s="8">
        <v>24.264900000000001</v>
      </c>
    </row>
    <row r="3119" spans="1:2" x14ac:dyDescent="0.25">
      <c r="A3119" s="7">
        <v>39413</v>
      </c>
      <c r="B3119" s="8">
        <v>24.310400000000001</v>
      </c>
    </row>
    <row r="3120" spans="1:2" x14ac:dyDescent="0.25">
      <c r="A3120" s="7">
        <v>39414</v>
      </c>
      <c r="B3120" s="8">
        <v>24.3111</v>
      </c>
    </row>
    <row r="3121" spans="1:2" x14ac:dyDescent="0.25">
      <c r="A3121" s="7">
        <v>39415</v>
      </c>
      <c r="B3121" s="8">
        <v>24.362200000000001</v>
      </c>
    </row>
    <row r="3122" spans="1:2" x14ac:dyDescent="0.25">
      <c r="A3122" s="7">
        <v>39416</v>
      </c>
      <c r="B3122" s="8">
        <v>24.3506</v>
      </c>
    </row>
    <row r="3123" spans="1:2" x14ac:dyDescent="0.25">
      <c r="A3123" s="7">
        <v>39417</v>
      </c>
      <c r="B3123" s="8">
        <v>24.417100000000001</v>
      </c>
    </row>
    <row r="3124" spans="1:2" x14ac:dyDescent="0.25">
      <c r="A3124" s="7">
        <v>39420</v>
      </c>
      <c r="B3124" s="8">
        <v>24.456</v>
      </c>
    </row>
    <row r="3125" spans="1:2" x14ac:dyDescent="0.25">
      <c r="A3125" s="7">
        <v>39421</v>
      </c>
      <c r="B3125" s="8">
        <v>24.473299999999998</v>
      </c>
    </row>
    <row r="3126" spans="1:2" x14ac:dyDescent="0.25">
      <c r="A3126" s="7">
        <v>39422</v>
      </c>
      <c r="B3126" s="8">
        <v>24.4236</v>
      </c>
    </row>
    <row r="3127" spans="1:2" x14ac:dyDescent="0.25">
      <c r="A3127" s="7">
        <v>39423</v>
      </c>
      <c r="B3127" s="8">
        <v>24.550599999999999</v>
      </c>
    </row>
    <row r="3128" spans="1:2" x14ac:dyDescent="0.25">
      <c r="A3128" s="7">
        <v>39424</v>
      </c>
      <c r="B3128" s="8">
        <v>24.529499999999999</v>
      </c>
    </row>
    <row r="3129" spans="1:2" x14ac:dyDescent="0.25">
      <c r="A3129" s="7">
        <v>39427</v>
      </c>
      <c r="B3129" s="8">
        <v>24.488</v>
      </c>
    </row>
    <row r="3130" spans="1:2" x14ac:dyDescent="0.25">
      <c r="A3130" s="7">
        <v>39428</v>
      </c>
      <c r="B3130" s="8">
        <v>24.417400000000001</v>
      </c>
    </row>
    <row r="3131" spans="1:2" x14ac:dyDescent="0.25">
      <c r="A3131" s="7">
        <v>39429</v>
      </c>
      <c r="B3131" s="8">
        <v>24.443200000000001</v>
      </c>
    </row>
    <row r="3132" spans="1:2" x14ac:dyDescent="0.25">
      <c r="A3132" s="7">
        <v>39430</v>
      </c>
      <c r="B3132" s="8">
        <v>24.428599999999999</v>
      </c>
    </row>
    <row r="3133" spans="1:2" x14ac:dyDescent="0.25">
      <c r="A3133" s="7">
        <v>39431</v>
      </c>
      <c r="B3133" s="8">
        <v>24.5092</v>
      </c>
    </row>
    <row r="3134" spans="1:2" x14ac:dyDescent="0.25">
      <c r="A3134" s="7">
        <v>39434</v>
      </c>
      <c r="B3134" s="8">
        <v>24.706</v>
      </c>
    </row>
    <row r="3135" spans="1:2" x14ac:dyDescent="0.25">
      <c r="A3135" s="7">
        <v>39435</v>
      </c>
      <c r="B3135" s="8">
        <v>24.723600000000001</v>
      </c>
    </row>
    <row r="3136" spans="1:2" x14ac:dyDescent="0.25">
      <c r="A3136" s="7">
        <v>39436</v>
      </c>
      <c r="B3136" s="8">
        <v>24.728100000000001</v>
      </c>
    </row>
    <row r="3137" spans="1:2" x14ac:dyDescent="0.25">
      <c r="A3137" s="7">
        <v>39437</v>
      </c>
      <c r="B3137" s="8">
        <v>24.7529</v>
      </c>
    </row>
    <row r="3138" spans="1:2" x14ac:dyDescent="0.25">
      <c r="A3138" s="7">
        <v>39438</v>
      </c>
      <c r="B3138" s="8">
        <v>24.723500000000001</v>
      </c>
    </row>
    <row r="3139" spans="1:2" x14ac:dyDescent="0.25">
      <c r="A3139" s="7">
        <v>39441</v>
      </c>
      <c r="B3139" s="8">
        <v>24.730699999999999</v>
      </c>
    </row>
    <row r="3140" spans="1:2" x14ac:dyDescent="0.25">
      <c r="A3140" s="7">
        <v>39442</v>
      </c>
      <c r="B3140" s="8">
        <v>24.7196</v>
      </c>
    </row>
    <row r="3141" spans="1:2" x14ac:dyDescent="0.25">
      <c r="A3141" s="7">
        <v>39443</v>
      </c>
      <c r="B3141" s="8">
        <v>24.701899999999998</v>
      </c>
    </row>
    <row r="3142" spans="1:2" x14ac:dyDescent="0.25">
      <c r="A3142" s="7">
        <v>39444</v>
      </c>
      <c r="B3142" s="8">
        <v>24.6387</v>
      </c>
    </row>
    <row r="3143" spans="1:2" x14ac:dyDescent="0.25">
      <c r="A3143" s="7">
        <v>39445</v>
      </c>
      <c r="B3143" s="8">
        <v>24.5398</v>
      </c>
    </row>
    <row r="3144" spans="1:2" x14ac:dyDescent="0.25">
      <c r="A3144" s="7">
        <v>39446</v>
      </c>
      <c r="B3144" s="8">
        <v>24.546199999999999</v>
      </c>
    </row>
    <row r="3145" spans="1:2" x14ac:dyDescent="0.25">
      <c r="A3145" s="7">
        <v>39457</v>
      </c>
      <c r="B3145" s="8">
        <v>24.438700000000001</v>
      </c>
    </row>
    <row r="3146" spans="1:2" x14ac:dyDescent="0.25">
      <c r="A3146" s="7">
        <v>39458</v>
      </c>
      <c r="B3146" s="8">
        <v>24.479600000000001</v>
      </c>
    </row>
    <row r="3147" spans="1:2" x14ac:dyDescent="0.25">
      <c r="A3147" s="7">
        <v>39459</v>
      </c>
      <c r="B3147" s="8">
        <v>24.367100000000001</v>
      </c>
    </row>
    <row r="3148" spans="1:2" x14ac:dyDescent="0.25">
      <c r="A3148" s="7">
        <v>39462</v>
      </c>
      <c r="B3148" s="8">
        <v>24.2913</v>
      </c>
    </row>
    <row r="3149" spans="1:2" x14ac:dyDescent="0.25">
      <c r="A3149" s="7">
        <v>39463</v>
      </c>
      <c r="B3149" s="8">
        <v>24.285799999999998</v>
      </c>
    </row>
    <row r="3150" spans="1:2" x14ac:dyDescent="0.25">
      <c r="A3150" s="7">
        <v>39464</v>
      </c>
      <c r="B3150" s="8">
        <v>24.3367</v>
      </c>
    </row>
    <row r="3151" spans="1:2" x14ac:dyDescent="0.25">
      <c r="A3151" s="7">
        <v>39465</v>
      </c>
      <c r="B3151" s="8">
        <v>24.504300000000001</v>
      </c>
    </row>
    <row r="3152" spans="1:2" x14ac:dyDescent="0.25">
      <c r="A3152" s="7">
        <v>39466</v>
      </c>
      <c r="B3152" s="8">
        <v>24.5076</v>
      </c>
    </row>
    <row r="3153" spans="1:2" x14ac:dyDescent="0.25">
      <c r="A3153" s="7">
        <v>39469</v>
      </c>
      <c r="B3153" s="8">
        <v>24.645600000000002</v>
      </c>
    </row>
    <row r="3154" spans="1:2" x14ac:dyDescent="0.25">
      <c r="A3154" s="7">
        <v>39470</v>
      </c>
      <c r="B3154" s="8">
        <v>24.8917</v>
      </c>
    </row>
    <row r="3155" spans="1:2" x14ac:dyDescent="0.25">
      <c r="A3155" s="7">
        <v>39471</v>
      </c>
      <c r="B3155" s="8">
        <v>24.6325</v>
      </c>
    </row>
    <row r="3156" spans="1:2" x14ac:dyDescent="0.25">
      <c r="A3156" s="7">
        <v>39472</v>
      </c>
      <c r="B3156" s="8">
        <v>24.634899999999998</v>
      </c>
    </row>
    <row r="3157" spans="1:2" x14ac:dyDescent="0.25">
      <c r="A3157" s="7">
        <v>39473</v>
      </c>
      <c r="B3157" s="8">
        <v>24.438600000000001</v>
      </c>
    </row>
    <row r="3158" spans="1:2" x14ac:dyDescent="0.25">
      <c r="A3158" s="7">
        <v>39476</v>
      </c>
      <c r="B3158" s="8">
        <v>24.595199999999998</v>
      </c>
    </row>
    <row r="3159" spans="1:2" x14ac:dyDescent="0.25">
      <c r="A3159" s="7">
        <v>39477</v>
      </c>
      <c r="B3159" s="8">
        <v>24.475000000000001</v>
      </c>
    </row>
    <row r="3160" spans="1:2" x14ac:dyDescent="0.25">
      <c r="A3160" s="7">
        <v>39478</v>
      </c>
      <c r="B3160" s="8">
        <v>24.476400000000002</v>
      </c>
    </row>
    <row r="3161" spans="1:2" x14ac:dyDescent="0.25">
      <c r="A3161" s="7">
        <v>39479</v>
      </c>
      <c r="B3161" s="8">
        <v>24.426200000000001</v>
      </c>
    </row>
    <row r="3162" spans="1:2" x14ac:dyDescent="0.25">
      <c r="A3162" s="7">
        <v>39480</v>
      </c>
      <c r="B3162" s="8">
        <v>24.420100000000001</v>
      </c>
    </row>
    <row r="3163" spans="1:2" x14ac:dyDescent="0.25">
      <c r="A3163" s="7">
        <v>39483</v>
      </c>
      <c r="B3163" s="8">
        <v>24.4543</v>
      </c>
    </row>
    <row r="3164" spans="1:2" x14ac:dyDescent="0.25">
      <c r="A3164" s="7">
        <v>39484</v>
      </c>
      <c r="B3164" s="8">
        <v>24.521100000000001</v>
      </c>
    </row>
    <row r="3165" spans="1:2" x14ac:dyDescent="0.25">
      <c r="A3165" s="7">
        <v>39485</v>
      </c>
      <c r="B3165" s="8">
        <v>24.6706</v>
      </c>
    </row>
    <row r="3166" spans="1:2" x14ac:dyDescent="0.25">
      <c r="A3166" s="7">
        <v>39486</v>
      </c>
      <c r="B3166" s="8">
        <v>24.646599999999999</v>
      </c>
    </row>
    <row r="3167" spans="1:2" x14ac:dyDescent="0.25">
      <c r="A3167" s="7">
        <v>39487</v>
      </c>
      <c r="B3167" s="8">
        <v>24.781300000000002</v>
      </c>
    </row>
    <row r="3168" spans="1:2" x14ac:dyDescent="0.25">
      <c r="A3168" s="7">
        <v>39490</v>
      </c>
      <c r="B3168" s="8">
        <v>24.671500000000002</v>
      </c>
    </row>
    <row r="3169" spans="1:2" x14ac:dyDescent="0.25">
      <c r="A3169" s="7">
        <v>39491</v>
      </c>
      <c r="B3169" s="8">
        <v>24.653700000000001</v>
      </c>
    </row>
    <row r="3170" spans="1:2" x14ac:dyDescent="0.25">
      <c r="A3170" s="7">
        <v>39492</v>
      </c>
      <c r="B3170" s="8">
        <v>24.665500000000002</v>
      </c>
    </row>
    <row r="3171" spans="1:2" x14ac:dyDescent="0.25">
      <c r="A3171" s="7">
        <v>39493</v>
      </c>
      <c r="B3171" s="8">
        <v>24.639199999999999</v>
      </c>
    </row>
    <row r="3172" spans="1:2" x14ac:dyDescent="0.25">
      <c r="A3172" s="7">
        <v>39494</v>
      </c>
      <c r="B3172" s="8">
        <v>24.586099999999998</v>
      </c>
    </row>
    <row r="3173" spans="1:2" x14ac:dyDescent="0.25">
      <c r="A3173" s="7">
        <v>39497</v>
      </c>
      <c r="B3173" s="8">
        <v>24.576699999999999</v>
      </c>
    </row>
    <row r="3174" spans="1:2" x14ac:dyDescent="0.25">
      <c r="A3174" s="7">
        <v>39498</v>
      </c>
      <c r="B3174" s="8">
        <v>24.520600000000002</v>
      </c>
    </row>
    <row r="3175" spans="1:2" x14ac:dyDescent="0.25">
      <c r="A3175" s="7">
        <v>39499</v>
      </c>
      <c r="B3175" s="8">
        <v>24.5486</v>
      </c>
    </row>
    <row r="3176" spans="1:2" x14ac:dyDescent="0.25">
      <c r="A3176" s="7">
        <v>39500</v>
      </c>
      <c r="B3176" s="8">
        <v>24.529900000000001</v>
      </c>
    </row>
    <row r="3177" spans="1:2" x14ac:dyDescent="0.25">
      <c r="A3177" s="7">
        <v>39501</v>
      </c>
      <c r="B3177" s="8">
        <v>24.4663</v>
      </c>
    </row>
    <row r="3178" spans="1:2" x14ac:dyDescent="0.25">
      <c r="A3178" s="7">
        <v>39505</v>
      </c>
      <c r="B3178" s="8">
        <v>24.4558</v>
      </c>
    </row>
    <row r="3179" spans="1:2" x14ac:dyDescent="0.25">
      <c r="A3179" s="7">
        <v>39506</v>
      </c>
      <c r="B3179" s="8">
        <v>24.1966</v>
      </c>
    </row>
    <row r="3180" spans="1:2" x14ac:dyDescent="0.25">
      <c r="A3180" s="7">
        <v>39507</v>
      </c>
      <c r="B3180" s="8">
        <v>24.1159</v>
      </c>
    </row>
    <row r="3181" spans="1:2" x14ac:dyDescent="0.25">
      <c r="A3181" s="7">
        <v>39508</v>
      </c>
      <c r="B3181" s="8">
        <v>24.002300000000002</v>
      </c>
    </row>
    <row r="3182" spans="1:2" x14ac:dyDescent="0.25">
      <c r="A3182" s="7">
        <v>39511</v>
      </c>
      <c r="B3182" s="8">
        <v>24.010300000000001</v>
      </c>
    </row>
    <row r="3183" spans="1:2" x14ac:dyDescent="0.25">
      <c r="A3183" s="7">
        <v>39512</v>
      </c>
      <c r="B3183" s="8">
        <v>24.047999999999998</v>
      </c>
    </row>
    <row r="3184" spans="1:2" x14ac:dyDescent="0.25">
      <c r="A3184" s="7">
        <v>39513</v>
      </c>
      <c r="B3184" s="8">
        <v>24.0473</v>
      </c>
    </row>
    <row r="3185" spans="1:2" x14ac:dyDescent="0.25">
      <c r="A3185" s="7">
        <v>39514</v>
      </c>
      <c r="B3185" s="8">
        <v>23.934899999999999</v>
      </c>
    </row>
    <row r="3186" spans="1:2" x14ac:dyDescent="0.25">
      <c r="A3186" s="7">
        <v>39515</v>
      </c>
      <c r="B3186" s="8">
        <v>23.8353</v>
      </c>
    </row>
    <row r="3187" spans="1:2" x14ac:dyDescent="0.25">
      <c r="A3187" s="7">
        <v>39519</v>
      </c>
      <c r="B3187" s="8">
        <v>23.858699999999999</v>
      </c>
    </row>
    <row r="3188" spans="1:2" x14ac:dyDescent="0.25">
      <c r="A3188" s="7">
        <v>39520</v>
      </c>
      <c r="B3188" s="8">
        <v>23.8461</v>
      </c>
    </row>
    <row r="3189" spans="1:2" x14ac:dyDescent="0.25">
      <c r="A3189" s="7">
        <v>39521</v>
      </c>
      <c r="B3189" s="8">
        <v>23.692399999999999</v>
      </c>
    </row>
    <row r="3190" spans="1:2" x14ac:dyDescent="0.25">
      <c r="A3190" s="7">
        <v>39522</v>
      </c>
      <c r="B3190" s="8">
        <v>23.649000000000001</v>
      </c>
    </row>
    <row r="3191" spans="1:2" x14ac:dyDescent="0.25">
      <c r="A3191" s="7">
        <v>39525</v>
      </c>
      <c r="B3191" s="8">
        <v>23.512599999999999</v>
      </c>
    </row>
    <row r="3192" spans="1:2" x14ac:dyDescent="0.25">
      <c r="A3192" s="7">
        <v>39526</v>
      </c>
      <c r="B3192" s="8">
        <v>23.532499999999999</v>
      </c>
    </row>
    <row r="3193" spans="1:2" x14ac:dyDescent="0.25">
      <c r="A3193" s="7">
        <v>39527</v>
      </c>
      <c r="B3193" s="8">
        <v>23.5581</v>
      </c>
    </row>
    <row r="3194" spans="1:2" x14ac:dyDescent="0.25">
      <c r="A3194" s="7">
        <v>39528</v>
      </c>
      <c r="B3194" s="8">
        <v>23.678100000000001</v>
      </c>
    </row>
    <row r="3195" spans="1:2" x14ac:dyDescent="0.25">
      <c r="A3195" s="7">
        <v>39529</v>
      </c>
      <c r="B3195" s="8">
        <v>23.7773</v>
      </c>
    </row>
    <row r="3196" spans="1:2" x14ac:dyDescent="0.25">
      <c r="A3196" s="7">
        <v>39532</v>
      </c>
      <c r="B3196" s="8">
        <v>23.835100000000001</v>
      </c>
    </row>
    <row r="3197" spans="1:2" x14ac:dyDescent="0.25">
      <c r="A3197" s="7">
        <v>39533</v>
      </c>
      <c r="B3197" s="8">
        <v>23.701000000000001</v>
      </c>
    </row>
    <row r="3198" spans="1:2" x14ac:dyDescent="0.25">
      <c r="A3198" s="7">
        <v>39534</v>
      </c>
      <c r="B3198" s="8">
        <v>23.655899999999999</v>
      </c>
    </row>
    <row r="3199" spans="1:2" x14ac:dyDescent="0.25">
      <c r="A3199" s="7">
        <v>39535</v>
      </c>
      <c r="B3199" s="8">
        <v>23.517099999999999</v>
      </c>
    </row>
    <row r="3200" spans="1:2" x14ac:dyDescent="0.25">
      <c r="A3200" s="7">
        <v>39536</v>
      </c>
      <c r="B3200" s="8">
        <v>23.515599999999999</v>
      </c>
    </row>
    <row r="3201" spans="1:2" x14ac:dyDescent="0.25">
      <c r="A3201" s="7">
        <v>39539</v>
      </c>
      <c r="B3201" s="8">
        <v>23.502700000000001</v>
      </c>
    </row>
    <row r="3202" spans="1:2" x14ac:dyDescent="0.25">
      <c r="A3202" s="7">
        <v>39540</v>
      </c>
      <c r="B3202" s="8">
        <v>23.579899999999999</v>
      </c>
    </row>
    <row r="3203" spans="1:2" x14ac:dyDescent="0.25">
      <c r="A3203" s="7">
        <v>39541</v>
      </c>
      <c r="B3203" s="8">
        <v>23.6706</v>
      </c>
    </row>
    <row r="3204" spans="1:2" x14ac:dyDescent="0.25">
      <c r="A3204" s="7">
        <v>39542</v>
      </c>
      <c r="B3204" s="8">
        <v>23.615300000000001</v>
      </c>
    </row>
    <row r="3205" spans="1:2" x14ac:dyDescent="0.25">
      <c r="A3205" s="7">
        <v>39543</v>
      </c>
      <c r="B3205" s="8">
        <v>23.598199999999999</v>
      </c>
    </row>
    <row r="3206" spans="1:2" x14ac:dyDescent="0.25">
      <c r="A3206" s="7">
        <v>39546</v>
      </c>
      <c r="B3206" s="8">
        <v>23.602799999999998</v>
      </c>
    </row>
    <row r="3207" spans="1:2" x14ac:dyDescent="0.25">
      <c r="A3207" s="7">
        <v>39547</v>
      </c>
      <c r="B3207" s="8">
        <v>23.533000000000001</v>
      </c>
    </row>
    <row r="3208" spans="1:2" x14ac:dyDescent="0.25">
      <c r="A3208" s="7">
        <v>39548</v>
      </c>
      <c r="B3208" s="8">
        <v>23.543700000000001</v>
      </c>
    </row>
    <row r="3209" spans="1:2" x14ac:dyDescent="0.25">
      <c r="A3209" s="7">
        <v>39549</v>
      </c>
      <c r="B3209" s="8">
        <v>23.462800000000001</v>
      </c>
    </row>
    <row r="3210" spans="1:2" x14ac:dyDescent="0.25">
      <c r="A3210" s="7">
        <v>39550</v>
      </c>
      <c r="B3210" s="8">
        <v>23.482500000000002</v>
      </c>
    </row>
    <row r="3211" spans="1:2" x14ac:dyDescent="0.25">
      <c r="A3211" s="7">
        <v>39553</v>
      </c>
      <c r="B3211" s="8">
        <v>23.5139</v>
      </c>
    </row>
    <row r="3212" spans="1:2" x14ac:dyDescent="0.25">
      <c r="A3212" s="7">
        <v>39554</v>
      </c>
      <c r="B3212" s="8">
        <v>23.454899999999999</v>
      </c>
    </row>
    <row r="3213" spans="1:2" x14ac:dyDescent="0.25">
      <c r="A3213" s="7">
        <v>39555</v>
      </c>
      <c r="B3213" s="8">
        <v>23.4482</v>
      </c>
    </row>
    <row r="3214" spans="1:2" x14ac:dyDescent="0.25">
      <c r="A3214" s="7">
        <v>39556</v>
      </c>
      <c r="B3214" s="8">
        <v>23.3703</v>
      </c>
    </row>
    <row r="3215" spans="1:2" x14ac:dyDescent="0.25">
      <c r="A3215" s="7">
        <v>39557</v>
      </c>
      <c r="B3215" s="8">
        <v>23.369599999999998</v>
      </c>
    </row>
    <row r="3216" spans="1:2" x14ac:dyDescent="0.25">
      <c r="A3216" s="7">
        <v>39560</v>
      </c>
      <c r="B3216" s="8">
        <v>23.470400000000001</v>
      </c>
    </row>
    <row r="3217" spans="1:2" x14ac:dyDescent="0.25">
      <c r="A3217" s="7">
        <v>39561</v>
      </c>
      <c r="B3217" s="8">
        <v>23.4299</v>
      </c>
    </row>
    <row r="3218" spans="1:2" x14ac:dyDescent="0.25">
      <c r="A3218" s="7">
        <v>39562</v>
      </c>
      <c r="B3218" s="8">
        <v>23.344799999999999</v>
      </c>
    </row>
    <row r="3219" spans="1:2" x14ac:dyDescent="0.25">
      <c r="A3219" s="7">
        <v>39563</v>
      </c>
      <c r="B3219" s="8">
        <v>23.4391</v>
      </c>
    </row>
    <row r="3220" spans="1:2" x14ac:dyDescent="0.25">
      <c r="A3220" s="7">
        <v>39564</v>
      </c>
      <c r="B3220" s="8">
        <v>23.6007</v>
      </c>
    </row>
    <row r="3221" spans="1:2" x14ac:dyDescent="0.25">
      <c r="A3221" s="7">
        <v>39567</v>
      </c>
      <c r="B3221" s="8">
        <v>23.6037</v>
      </c>
    </row>
    <row r="3222" spans="1:2" x14ac:dyDescent="0.25">
      <c r="A3222" s="7">
        <v>39568</v>
      </c>
      <c r="B3222" s="8">
        <v>23.647099999999998</v>
      </c>
    </row>
    <row r="3223" spans="1:2" x14ac:dyDescent="0.25">
      <c r="A3223" s="7">
        <v>39569</v>
      </c>
      <c r="B3223" s="8">
        <v>23.658799999999999</v>
      </c>
    </row>
    <row r="3224" spans="1:2" x14ac:dyDescent="0.25">
      <c r="A3224" s="7">
        <v>39573</v>
      </c>
      <c r="B3224" s="8">
        <v>23.793900000000001</v>
      </c>
    </row>
    <row r="3225" spans="1:2" x14ac:dyDescent="0.25">
      <c r="A3225" s="7">
        <v>39574</v>
      </c>
      <c r="B3225" s="8">
        <v>23.763300000000001</v>
      </c>
    </row>
    <row r="3226" spans="1:2" x14ac:dyDescent="0.25">
      <c r="A3226" s="7">
        <v>39575</v>
      </c>
      <c r="B3226" s="8">
        <v>23.7456</v>
      </c>
    </row>
    <row r="3227" spans="1:2" x14ac:dyDescent="0.25">
      <c r="A3227" s="7">
        <v>39576</v>
      </c>
      <c r="B3227" s="8">
        <v>23.752300000000002</v>
      </c>
    </row>
    <row r="3228" spans="1:2" x14ac:dyDescent="0.25">
      <c r="A3228" s="7">
        <v>39577</v>
      </c>
      <c r="B3228" s="8">
        <v>23.883299999999998</v>
      </c>
    </row>
    <row r="3229" spans="1:2" x14ac:dyDescent="0.25">
      <c r="A3229" s="7">
        <v>39581</v>
      </c>
      <c r="B3229" s="8">
        <v>23.832799999999999</v>
      </c>
    </row>
    <row r="3230" spans="1:2" x14ac:dyDescent="0.25">
      <c r="A3230" s="7">
        <v>39582</v>
      </c>
      <c r="B3230" s="8">
        <v>23.719899999999999</v>
      </c>
    </row>
    <row r="3231" spans="1:2" x14ac:dyDescent="0.25">
      <c r="A3231" s="7">
        <v>39583</v>
      </c>
      <c r="B3231" s="8">
        <v>23.8521</v>
      </c>
    </row>
    <row r="3232" spans="1:2" x14ac:dyDescent="0.25">
      <c r="A3232" s="7">
        <v>39584</v>
      </c>
      <c r="B3232" s="8">
        <v>23.848199999999999</v>
      </c>
    </row>
    <row r="3233" spans="1:2" x14ac:dyDescent="0.25">
      <c r="A3233" s="7">
        <v>39585</v>
      </c>
      <c r="B3233" s="8">
        <v>23.839099999999998</v>
      </c>
    </row>
    <row r="3234" spans="1:2" x14ac:dyDescent="0.25">
      <c r="A3234" s="7">
        <v>39588</v>
      </c>
      <c r="B3234" s="8">
        <v>23.723800000000001</v>
      </c>
    </row>
    <row r="3235" spans="1:2" x14ac:dyDescent="0.25">
      <c r="A3235" s="7">
        <v>39589</v>
      </c>
      <c r="B3235" s="8">
        <v>23.746200000000002</v>
      </c>
    </row>
    <row r="3236" spans="1:2" x14ac:dyDescent="0.25">
      <c r="A3236" s="7">
        <v>39590</v>
      </c>
      <c r="B3236" s="8">
        <v>23.6874</v>
      </c>
    </row>
    <row r="3237" spans="1:2" x14ac:dyDescent="0.25">
      <c r="A3237" s="7">
        <v>39591</v>
      </c>
      <c r="B3237" s="8">
        <v>23.575800000000001</v>
      </c>
    </row>
    <row r="3238" spans="1:2" x14ac:dyDescent="0.25">
      <c r="A3238" s="7">
        <v>39592</v>
      </c>
      <c r="B3238" s="8">
        <v>23.6007</v>
      </c>
    </row>
    <row r="3239" spans="1:2" x14ac:dyDescent="0.25">
      <c r="A3239" s="7">
        <v>39595</v>
      </c>
      <c r="B3239" s="8">
        <v>23.548300000000001</v>
      </c>
    </row>
    <row r="3240" spans="1:2" x14ac:dyDescent="0.25">
      <c r="A3240" s="7">
        <v>39596</v>
      </c>
      <c r="B3240" s="8">
        <v>23.551300000000001</v>
      </c>
    </row>
    <row r="3241" spans="1:2" x14ac:dyDescent="0.25">
      <c r="A3241" s="7">
        <v>39597</v>
      </c>
      <c r="B3241" s="8">
        <v>23.584700000000002</v>
      </c>
    </row>
    <row r="3242" spans="1:2" x14ac:dyDescent="0.25">
      <c r="A3242" s="7">
        <v>39598</v>
      </c>
      <c r="B3242" s="8">
        <v>23.665900000000001</v>
      </c>
    </row>
    <row r="3243" spans="1:2" x14ac:dyDescent="0.25">
      <c r="A3243" s="7">
        <v>39599</v>
      </c>
      <c r="B3243" s="8">
        <v>23.738399999999999</v>
      </c>
    </row>
    <row r="3244" spans="1:2" x14ac:dyDescent="0.25">
      <c r="A3244" s="7">
        <v>39602</v>
      </c>
      <c r="B3244" s="8">
        <v>23.747299999999999</v>
      </c>
    </row>
    <row r="3245" spans="1:2" x14ac:dyDescent="0.25">
      <c r="A3245" s="7">
        <v>39603</v>
      </c>
      <c r="B3245" s="8">
        <v>23.6968</v>
      </c>
    </row>
    <row r="3246" spans="1:2" x14ac:dyDescent="0.25">
      <c r="A3246" s="7">
        <v>39604</v>
      </c>
      <c r="B3246" s="8">
        <v>23.8019</v>
      </c>
    </row>
    <row r="3247" spans="1:2" x14ac:dyDescent="0.25">
      <c r="A3247" s="7">
        <v>39605</v>
      </c>
      <c r="B3247" s="8">
        <v>23.811599999999999</v>
      </c>
    </row>
    <row r="3248" spans="1:2" x14ac:dyDescent="0.25">
      <c r="A3248" s="7">
        <v>39606</v>
      </c>
      <c r="B3248" s="8">
        <v>23.680900000000001</v>
      </c>
    </row>
    <row r="3249" spans="1:2" x14ac:dyDescent="0.25">
      <c r="A3249" s="7">
        <v>39607</v>
      </c>
      <c r="B3249" s="8">
        <v>23.565100000000001</v>
      </c>
    </row>
    <row r="3250" spans="1:2" x14ac:dyDescent="0.25">
      <c r="A3250" s="7">
        <v>39609</v>
      </c>
      <c r="B3250" s="8">
        <v>23.521000000000001</v>
      </c>
    </row>
    <row r="3251" spans="1:2" x14ac:dyDescent="0.25">
      <c r="A3251" s="7">
        <v>39610</v>
      </c>
      <c r="B3251" s="8">
        <v>23.610900000000001</v>
      </c>
    </row>
    <row r="3252" spans="1:2" x14ac:dyDescent="0.25">
      <c r="A3252" s="7">
        <v>39611</v>
      </c>
      <c r="B3252" s="8">
        <v>23.674800000000001</v>
      </c>
    </row>
    <row r="3253" spans="1:2" x14ac:dyDescent="0.25">
      <c r="A3253" s="7">
        <v>39616</v>
      </c>
      <c r="B3253" s="8">
        <v>23.779499999999999</v>
      </c>
    </row>
    <row r="3254" spans="1:2" x14ac:dyDescent="0.25">
      <c r="A3254" s="7">
        <v>39617</v>
      </c>
      <c r="B3254" s="8">
        <v>23.6402</v>
      </c>
    </row>
    <row r="3255" spans="1:2" x14ac:dyDescent="0.25">
      <c r="A3255" s="7">
        <v>39618</v>
      </c>
      <c r="B3255" s="8">
        <v>23.6586</v>
      </c>
    </row>
    <row r="3256" spans="1:2" x14ac:dyDescent="0.25">
      <c r="A3256" s="7">
        <v>39619</v>
      </c>
      <c r="B3256" s="8">
        <v>23.597899999999999</v>
      </c>
    </row>
    <row r="3257" spans="1:2" x14ac:dyDescent="0.25">
      <c r="A3257" s="7">
        <v>39620</v>
      </c>
      <c r="B3257" s="8">
        <v>23.628799999999998</v>
      </c>
    </row>
    <row r="3258" spans="1:2" x14ac:dyDescent="0.25">
      <c r="A3258" s="7">
        <v>39623</v>
      </c>
      <c r="B3258" s="8">
        <v>23.590800000000002</v>
      </c>
    </row>
    <row r="3259" spans="1:2" x14ac:dyDescent="0.25">
      <c r="A3259" s="7">
        <v>39624</v>
      </c>
      <c r="B3259" s="8">
        <v>23.622299999999999</v>
      </c>
    </row>
    <row r="3260" spans="1:2" x14ac:dyDescent="0.25">
      <c r="A3260" s="7">
        <v>39625</v>
      </c>
      <c r="B3260" s="8">
        <v>23.6113</v>
      </c>
    </row>
    <row r="3261" spans="1:2" x14ac:dyDescent="0.25">
      <c r="A3261" s="7">
        <v>39626</v>
      </c>
      <c r="B3261" s="8">
        <v>23.5245</v>
      </c>
    </row>
    <row r="3262" spans="1:2" x14ac:dyDescent="0.25">
      <c r="A3262" s="7">
        <v>39627</v>
      </c>
      <c r="B3262" s="8">
        <v>23.4573</v>
      </c>
    </row>
    <row r="3263" spans="1:2" x14ac:dyDescent="0.25">
      <c r="A3263" s="7">
        <v>39630</v>
      </c>
      <c r="B3263" s="8">
        <v>23.4068</v>
      </c>
    </row>
    <row r="3264" spans="1:2" x14ac:dyDescent="0.25">
      <c r="A3264" s="7">
        <v>39631</v>
      </c>
      <c r="B3264" s="8">
        <v>23.468900000000001</v>
      </c>
    </row>
    <row r="3265" spans="1:2" x14ac:dyDescent="0.25">
      <c r="A3265" s="7">
        <v>39632</v>
      </c>
      <c r="B3265" s="8">
        <v>23.4147</v>
      </c>
    </row>
    <row r="3266" spans="1:2" x14ac:dyDescent="0.25">
      <c r="A3266" s="7">
        <v>39633</v>
      </c>
      <c r="B3266" s="8">
        <v>23.375900000000001</v>
      </c>
    </row>
    <row r="3267" spans="1:2" x14ac:dyDescent="0.25">
      <c r="A3267" s="7">
        <v>39634</v>
      </c>
      <c r="B3267" s="8">
        <v>23.512499999999999</v>
      </c>
    </row>
    <row r="3268" spans="1:2" x14ac:dyDescent="0.25">
      <c r="A3268" s="7">
        <v>39637</v>
      </c>
      <c r="B3268" s="8">
        <v>23.558900000000001</v>
      </c>
    </row>
    <row r="3269" spans="1:2" x14ac:dyDescent="0.25">
      <c r="A3269" s="7">
        <v>39638</v>
      </c>
      <c r="B3269" s="8">
        <v>23.502400000000002</v>
      </c>
    </row>
    <row r="3270" spans="1:2" x14ac:dyDescent="0.25">
      <c r="A3270" s="7">
        <v>39639</v>
      </c>
      <c r="B3270" s="8">
        <v>23.4147</v>
      </c>
    </row>
    <row r="3271" spans="1:2" x14ac:dyDescent="0.25">
      <c r="A3271" s="7">
        <v>39640</v>
      </c>
      <c r="B3271" s="8">
        <v>23.436299999999999</v>
      </c>
    </row>
    <row r="3272" spans="1:2" x14ac:dyDescent="0.25">
      <c r="A3272" s="7">
        <v>39641</v>
      </c>
      <c r="B3272" s="8">
        <v>23.372699999999998</v>
      </c>
    </row>
    <row r="3273" spans="1:2" x14ac:dyDescent="0.25">
      <c r="A3273" s="7">
        <v>39644</v>
      </c>
      <c r="B3273" s="8">
        <v>23.23</v>
      </c>
    </row>
    <row r="3274" spans="1:2" x14ac:dyDescent="0.25">
      <c r="A3274" s="7">
        <v>39645</v>
      </c>
      <c r="B3274" s="8">
        <v>23.125499999999999</v>
      </c>
    </row>
    <row r="3275" spans="1:2" x14ac:dyDescent="0.25">
      <c r="A3275" s="7">
        <v>39646</v>
      </c>
      <c r="B3275" s="8">
        <v>23.163799999999998</v>
      </c>
    </row>
    <row r="3276" spans="1:2" x14ac:dyDescent="0.25">
      <c r="A3276" s="7">
        <v>39647</v>
      </c>
      <c r="B3276" s="8">
        <v>23.225000000000001</v>
      </c>
    </row>
    <row r="3277" spans="1:2" x14ac:dyDescent="0.25">
      <c r="A3277" s="7">
        <v>39648</v>
      </c>
      <c r="B3277" s="8">
        <v>23.1937</v>
      </c>
    </row>
    <row r="3278" spans="1:2" x14ac:dyDescent="0.25">
      <c r="A3278" s="7">
        <v>39651</v>
      </c>
      <c r="B3278" s="8">
        <v>23.212</v>
      </c>
    </row>
    <row r="3279" spans="1:2" x14ac:dyDescent="0.25">
      <c r="A3279" s="7">
        <v>39652</v>
      </c>
      <c r="B3279" s="8">
        <v>23.196000000000002</v>
      </c>
    </row>
    <row r="3280" spans="1:2" x14ac:dyDescent="0.25">
      <c r="A3280" s="7">
        <v>39653</v>
      </c>
      <c r="B3280" s="8">
        <v>23.321999999999999</v>
      </c>
    </row>
    <row r="3281" spans="1:2" x14ac:dyDescent="0.25">
      <c r="A3281" s="7">
        <v>39654</v>
      </c>
      <c r="B3281" s="8">
        <v>23.3782</v>
      </c>
    </row>
    <row r="3282" spans="1:2" x14ac:dyDescent="0.25">
      <c r="A3282" s="7">
        <v>39655</v>
      </c>
      <c r="B3282" s="8">
        <v>23.357199999999999</v>
      </c>
    </row>
    <row r="3283" spans="1:2" x14ac:dyDescent="0.25">
      <c r="A3283" s="7">
        <v>39658</v>
      </c>
      <c r="B3283" s="8">
        <v>23.361000000000001</v>
      </c>
    </row>
    <row r="3284" spans="1:2" x14ac:dyDescent="0.25">
      <c r="A3284" s="7">
        <v>39659</v>
      </c>
      <c r="B3284" s="8">
        <v>23.3278</v>
      </c>
    </row>
    <row r="3285" spans="1:2" x14ac:dyDescent="0.25">
      <c r="A3285" s="7">
        <v>39660</v>
      </c>
      <c r="B3285" s="8">
        <v>23.445599999999999</v>
      </c>
    </row>
    <row r="3286" spans="1:2" x14ac:dyDescent="0.25">
      <c r="A3286" s="7">
        <v>39661</v>
      </c>
      <c r="B3286" s="8">
        <v>23.418600000000001</v>
      </c>
    </row>
    <row r="3287" spans="1:2" x14ac:dyDescent="0.25">
      <c r="A3287" s="7">
        <v>39662</v>
      </c>
      <c r="B3287" s="8">
        <v>23.4697</v>
      </c>
    </row>
    <row r="3288" spans="1:2" x14ac:dyDescent="0.25">
      <c r="A3288" s="7">
        <v>39665</v>
      </c>
      <c r="B3288" s="8">
        <v>23.4039</v>
      </c>
    </row>
    <row r="3289" spans="1:2" x14ac:dyDescent="0.25">
      <c r="A3289" s="7">
        <v>39666</v>
      </c>
      <c r="B3289" s="8">
        <v>23.435400000000001</v>
      </c>
    </row>
    <row r="3290" spans="1:2" x14ac:dyDescent="0.25">
      <c r="A3290" s="7">
        <v>39667</v>
      </c>
      <c r="B3290" s="8">
        <v>23.514199999999999</v>
      </c>
    </row>
    <row r="3291" spans="1:2" x14ac:dyDescent="0.25">
      <c r="A3291" s="7">
        <v>39668</v>
      </c>
      <c r="B3291" s="8">
        <v>23.581600000000002</v>
      </c>
    </row>
    <row r="3292" spans="1:2" x14ac:dyDescent="0.25">
      <c r="A3292" s="7">
        <v>39669</v>
      </c>
      <c r="B3292" s="8">
        <v>23.8782</v>
      </c>
    </row>
    <row r="3293" spans="1:2" x14ac:dyDescent="0.25">
      <c r="A3293" s="7">
        <v>39672</v>
      </c>
      <c r="B3293" s="8">
        <v>24.569700000000001</v>
      </c>
    </row>
    <row r="3294" spans="1:2" x14ac:dyDescent="0.25">
      <c r="A3294" s="7">
        <v>39673</v>
      </c>
      <c r="B3294" s="8">
        <v>24.342400000000001</v>
      </c>
    </row>
    <row r="3295" spans="1:2" x14ac:dyDescent="0.25">
      <c r="A3295" s="7">
        <v>39674</v>
      </c>
      <c r="B3295" s="8">
        <v>24.155899999999999</v>
      </c>
    </row>
    <row r="3296" spans="1:2" x14ac:dyDescent="0.25">
      <c r="A3296" s="7">
        <v>39675</v>
      </c>
      <c r="B3296" s="8">
        <v>24.290099999999999</v>
      </c>
    </row>
    <row r="3297" spans="1:2" x14ac:dyDescent="0.25">
      <c r="A3297" s="7">
        <v>39676</v>
      </c>
      <c r="B3297" s="8">
        <v>24.505400000000002</v>
      </c>
    </row>
    <row r="3298" spans="1:2" x14ac:dyDescent="0.25">
      <c r="A3298" s="7">
        <v>39679</v>
      </c>
      <c r="B3298" s="8">
        <v>24.489799999999999</v>
      </c>
    </row>
    <row r="3299" spans="1:2" x14ac:dyDescent="0.25">
      <c r="A3299" s="7">
        <v>39680</v>
      </c>
      <c r="B3299" s="8">
        <v>24.5703</v>
      </c>
    </row>
    <row r="3300" spans="1:2" x14ac:dyDescent="0.25">
      <c r="A3300" s="7">
        <v>39681</v>
      </c>
      <c r="B3300" s="8">
        <v>24.4316</v>
      </c>
    </row>
    <row r="3301" spans="1:2" x14ac:dyDescent="0.25">
      <c r="A3301" s="7">
        <v>39682</v>
      </c>
      <c r="B3301" s="8">
        <v>24.301300000000001</v>
      </c>
    </row>
    <row r="3302" spans="1:2" x14ac:dyDescent="0.25">
      <c r="A3302" s="7">
        <v>39683</v>
      </c>
      <c r="B3302" s="8">
        <v>24.2699</v>
      </c>
    </row>
    <row r="3303" spans="1:2" x14ac:dyDescent="0.25">
      <c r="A3303" s="7">
        <v>39686</v>
      </c>
      <c r="B3303" s="8">
        <v>24.4389</v>
      </c>
    </row>
    <row r="3304" spans="1:2" x14ac:dyDescent="0.25">
      <c r="A3304" s="7">
        <v>39687</v>
      </c>
      <c r="B3304" s="8">
        <v>24.580300000000001</v>
      </c>
    </row>
    <row r="3305" spans="1:2" x14ac:dyDescent="0.25">
      <c r="A3305" s="7">
        <v>39688</v>
      </c>
      <c r="B3305" s="8">
        <v>24.601900000000001</v>
      </c>
    </row>
    <row r="3306" spans="1:2" x14ac:dyDescent="0.25">
      <c r="A3306" s="7">
        <v>39689</v>
      </c>
      <c r="B3306" s="8">
        <v>24.5474</v>
      </c>
    </row>
    <row r="3307" spans="1:2" x14ac:dyDescent="0.25">
      <c r="A3307" s="7">
        <v>39690</v>
      </c>
      <c r="B3307" s="8">
        <v>24.576899999999998</v>
      </c>
    </row>
    <row r="3308" spans="1:2" x14ac:dyDescent="0.25">
      <c r="A3308" s="7">
        <v>39693</v>
      </c>
      <c r="B3308" s="8">
        <v>24.667000000000002</v>
      </c>
    </row>
    <row r="3309" spans="1:2" x14ac:dyDescent="0.25">
      <c r="A3309" s="7">
        <v>39694</v>
      </c>
      <c r="B3309" s="8">
        <v>24.718399999999999</v>
      </c>
    </row>
    <row r="3310" spans="1:2" x14ac:dyDescent="0.25">
      <c r="A3310" s="7">
        <v>39695</v>
      </c>
      <c r="B3310" s="8">
        <v>24.873899999999999</v>
      </c>
    </row>
    <row r="3311" spans="1:2" x14ac:dyDescent="0.25">
      <c r="A3311" s="7">
        <v>39696</v>
      </c>
      <c r="B3311" s="8">
        <v>25.214400000000001</v>
      </c>
    </row>
    <row r="3312" spans="1:2" x14ac:dyDescent="0.25">
      <c r="A3312" s="7">
        <v>39697</v>
      </c>
      <c r="B3312" s="8">
        <v>25.455200000000001</v>
      </c>
    </row>
    <row r="3313" spans="1:2" x14ac:dyDescent="0.25">
      <c r="A3313" s="7">
        <v>39700</v>
      </c>
      <c r="B3313" s="8">
        <v>25.262599999999999</v>
      </c>
    </row>
    <row r="3314" spans="1:2" x14ac:dyDescent="0.25">
      <c r="A3314" s="7">
        <v>39701</v>
      </c>
      <c r="B3314" s="8">
        <v>25.581399999999999</v>
      </c>
    </row>
    <row r="3315" spans="1:2" x14ac:dyDescent="0.25">
      <c r="A3315" s="7">
        <v>39702</v>
      </c>
      <c r="B3315" s="8">
        <v>25.5761</v>
      </c>
    </row>
    <row r="3316" spans="1:2" x14ac:dyDescent="0.25">
      <c r="A3316" s="7">
        <v>39703</v>
      </c>
      <c r="B3316" s="8">
        <v>25.784199999999998</v>
      </c>
    </row>
    <row r="3317" spans="1:2" x14ac:dyDescent="0.25">
      <c r="A3317" s="7">
        <v>39704</v>
      </c>
      <c r="B3317" s="8">
        <v>25.7013</v>
      </c>
    </row>
    <row r="3318" spans="1:2" x14ac:dyDescent="0.25">
      <c r="A3318" s="7">
        <v>39707</v>
      </c>
      <c r="B3318" s="8">
        <v>25.393799999999999</v>
      </c>
    </row>
    <row r="3319" spans="1:2" x14ac:dyDescent="0.25">
      <c r="A3319" s="7">
        <v>39708</v>
      </c>
      <c r="B3319" s="8">
        <v>25.506399999999999</v>
      </c>
    </row>
    <row r="3320" spans="1:2" x14ac:dyDescent="0.25">
      <c r="A3320" s="7">
        <v>39709</v>
      </c>
      <c r="B3320" s="8">
        <v>25.5245</v>
      </c>
    </row>
    <row r="3321" spans="1:2" x14ac:dyDescent="0.25">
      <c r="A3321" s="7">
        <v>39710</v>
      </c>
      <c r="B3321" s="8">
        <v>25.430700000000002</v>
      </c>
    </row>
    <row r="3322" spans="1:2" x14ac:dyDescent="0.25">
      <c r="A3322" s="7">
        <v>39711</v>
      </c>
      <c r="B3322" s="8">
        <v>25.4863</v>
      </c>
    </row>
    <row r="3323" spans="1:2" x14ac:dyDescent="0.25">
      <c r="A3323" s="7">
        <v>39714</v>
      </c>
      <c r="B3323" s="8">
        <v>25.268999999999998</v>
      </c>
    </row>
    <row r="3324" spans="1:2" x14ac:dyDescent="0.25">
      <c r="A3324" s="7">
        <v>39715</v>
      </c>
      <c r="B3324" s="8">
        <v>24.9864</v>
      </c>
    </row>
    <row r="3325" spans="1:2" x14ac:dyDescent="0.25">
      <c r="A3325" s="7">
        <v>39716</v>
      </c>
      <c r="B3325" s="8">
        <v>25.0703</v>
      </c>
    </row>
    <row r="3326" spans="1:2" x14ac:dyDescent="0.25">
      <c r="A3326" s="7">
        <v>39717</v>
      </c>
      <c r="B3326" s="8">
        <v>24.898199999999999</v>
      </c>
    </row>
    <row r="3327" spans="1:2" x14ac:dyDescent="0.25">
      <c r="A3327" s="7">
        <v>39718</v>
      </c>
      <c r="B3327" s="8">
        <v>25.022099999999998</v>
      </c>
    </row>
    <row r="3328" spans="1:2" x14ac:dyDescent="0.25">
      <c r="A3328" s="7">
        <v>39721</v>
      </c>
      <c r="B3328" s="8">
        <v>25.246400000000001</v>
      </c>
    </row>
    <row r="3329" spans="1:2" x14ac:dyDescent="0.25">
      <c r="A3329" s="7">
        <v>39722</v>
      </c>
      <c r="B3329" s="8">
        <v>25.3718</v>
      </c>
    </row>
    <row r="3330" spans="1:2" x14ac:dyDescent="0.25">
      <c r="A3330" s="7">
        <v>39723</v>
      </c>
      <c r="B3330" s="8">
        <v>25.6023</v>
      </c>
    </row>
    <row r="3331" spans="1:2" x14ac:dyDescent="0.25">
      <c r="A3331" s="7">
        <v>39724</v>
      </c>
      <c r="B3331" s="8">
        <v>25.821300000000001</v>
      </c>
    </row>
    <row r="3332" spans="1:2" x14ac:dyDescent="0.25">
      <c r="A3332" s="7">
        <v>39725</v>
      </c>
      <c r="B3332" s="8">
        <v>25.8993</v>
      </c>
    </row>
    <row r="3333" spans="1:2" x14ac:dyDescent="0.25">
      <c r="A3333" s="7">
        <v>39728</v>
      </c>
      <c r="B3333" s="8">
        <v>26.1784</v>
      </c>
    </row>
    <row r="3334" spans="1:2" x14ac:dyDescent="0.25">
      <c r="A3334" s="7">
        <v>39729</v>
      </c>
      <c r="B3334" s="8">
        <v>26.179099999999998</v>
      </c>
    </row>
    <row r="3335" spans="1:2" x14ac:dyDescent="0.25">
      <c r="A3335" s="7">
        <v>39730</v>
      </c>
      <c r="B3335" s="8">
        <v>26.1629</v>
      </c>
    </row>
    <row r="3336" spans="1:2" x14ac:dyDescent="0.25">
      <c r="A3336" s="7">
        <v>39731</v>
      </c>
      <c r="B3336" s="8">
        <v>26.069500000000001</v>
      </c>
    </row>
    <row r="3337" spans="1:2" x14ac:dyDescent="0.25">
      <c r="A3337" s="7">
        <v>39732</v>
      </c>
      <c r="B3337" s="8">
        <v>26.207999999999998</v>
      </c>
    </row>
    <row r="3338" spans="1:2" x14ac:dyDescent="0.25">
      <c r="A3338" s="7">
        <v>39735</v>
      </c>
      <c r="B3338" s="8">
        <v>26.1111</v>
      </c>
    </row>
    <row r="3339" spans="1:2" x14ac:dyDescent="0.25">
      <c r="A3339" s="7">
        <v>39736</v>
      </c>
      <c r="B3339" s="8">
        <v>26.0871</v>
      </c>
    </row>
    <row r="3340" spans="1:2" x14ac:dyDescent="0.25">
      <c r="A3340" s="7">
        <v>39737</v>
      </c>
      <c r="B3340" s="8">
        <v>26.134699999999999</v>
      </c>
    </row>
    <row r="3341" spans="1:2" x14ac:dyDescent="0.25">
      <c r="A3341" s="7">
        <v>39738</v>
      </c>
      <c r="B3341" s="8">
        <v>26.3691</v>
      </c>
    </row>
    <row r="3342" spans="1:2" x14ac:dyDescent="0.25">
      <c r="A3342" s="7">
        <v>39739</v>
      </c>
      <c r="B3342" s="8">
        <v>26.250499999999999</v>
      </c>
    </row>
    <row r="3343" spans="1:2" x14ac:dyDescent="0.25">
      <c r="A3343" s="7">
        <v>39742</v>
      </c>
      <c r="B3343" s="8">
        <v>26.056100000000001</v>
      </c>
    </row>
    <row r="3344" spans="1:2" x14ac:dyDescent="0.25">
      <c r="A3344" s="7">
        <v>39743</v>
      </c>
      <c r="B3344" s="8">
        <v>26.441700000000001</v>
      </c>
    </row>
    <row r="3345" spans="1:2" x14ac:dyDescent="0.25">
      <c r="A3345" s="7">
        <v>39744</v>
      </c>
      <c r="B3345" s="8">
        <v>26.921500000000002</v>
      </c>
    </row>
    <row r="3346" spans="1:2" x14ac:dyDescent="0.25">
      <c r="A3346" s="7">
        <v>39745</v>
      </c>
      <c r="B3346" s="8">
        <v>26.979299999999999</v>
      </c>
    </row>
    <row r="3347" spans="1:2" x14ac:dyDescent="0.25">
      <c r="A3347" s="7">
        <v>39746</v>
      </c>
      <c r="B3347" s="8">
        <v>27.0596</v>
      </c>
    </row>
    <row r="3348" spans="1:2" x14ac:dyDescent="0.25">
      <c r="A3348" s="7">
        <v>39749</v>
      </c>
      <c r="B3348" s="8">
        <v>27.3507</v>
      </c>
    </row>
    <row r="3349" spans="1:2" x14ac:dyDescent="0.25">
      <c r="A3349" s="7">
        <v>39750</v>
      </c>
      <c r="B3349" s="8">
        <v>27.3018</v>
      </c>
    </row>
    <row r="3350" spans="1:2" x14ac:dyDescent="0.25">
      <c r="A3350" s="7">
        <v>39751</v>
      </c>
      <c r="B3350" s="8">
        <v>27.097899999999999</v>
      </c>
    </row>
    <row r="3351" spans="1:2" x14ac:dyDescent="0.25">
      <c r="A3351" s="7">
        <v>39752</v>
      </c>
      <c r="B3351" s="8">
        <v>26.542999999999999</v>
      </c>
    </row>
    <row r="3352" spans="1:2" x14ac:dyDescent="0.25">
      <c r="A3352" s="7">
        <v>39753</v>
      </c>
      <c r="B3352" s="8">
        <v>27.098099999999999</v>
      </c>
    </row>
    <row r="3353" spans="1:2" x14ac:dyDescent="0.25">
      <c r="A3353" s="7">
        <v>39754</v>
      </c>
      <c r="B3353" s="8">
        <v>27.0793</v>
      </c>
    </row>
    <row r="3354" spans="1:2" x14ac:dyDescent="0.25">
      <c r="A3354" s="7">
        <v>39758</v>
      </c>
      <c r="B3354" s="8">
        <v>26.9146</v>
      </c>
    </row>
    <row r="3355" spans="1:2" x14ac:dyDescent="0.25">
      <c r="A3355" s="7">
        <v>39759</v>
      </c>
      <c r="B3355" s="8">
        <v>26.9114</v>
      </c>
    </row>
    <row r="3356" spans="1:2" x14ac:dyDescent="0.25">
      <c r="A3356" s="7">
        <v>39760</v>
      </c>
      <c r="B3356" s="8">
        <v>27.004100000000001</v>
      </c>
    </row>
    <row r="3357" spans="1:2" x14ac:dyDescent="0.25">
      <c r="A3357" s="7">
        <v>39763</v>
      </c>
      <c r="B3357" s="8">
        <v>26.963899999999999</v>
      </c>
    </row>
    <row r="3358" spans="1:2" x14ac:dyDescent="0.25">
      <c r="A3358" s="7">
        <v>39764</v>
      </c>
      <c r="B3358" s="8">
        <v>27.3399</v>
      </c>
    </row>
    <row r="3359" spans="1:2" x14ac:dyDescent="0.25">
      <c r="A3359" s="7">
        <v>39765</v>
      </c>
      <c r="B3359" s="8">
        <v>27.470400000000001</v>
      </c>
    </row>
    <row r="3360" spans="1:2" x14ac:dyDescent="0.25">
      <c r="A3360" s="7">
        <v>39766</v>
      </c>
      <c r="B3360" s="8">
        <v>27.670400000000001</v>
      </c>
    </row>
    <row r="3361" spans="1:2" x14ac:dyDescent="0.25">
      <c r="A3361" s="7">
        <v>39767</v>
      </c>
      <c r="B3361" s="8">
        <v>27.3386</v>
      </c>
    </row>
    <row r="3362" spans="1:2" x14ac:dyDescent="0.25">
      <c r="A3362" s="7">
        <v>39770</v>
      </c>
      <c r="B3362" s="8">
        <v>27.4374</v>
      </c>
    </row>
    <row r="3363" spans="1:2" x14ac:dyDescent="0.25">
      <c r="A3363" s="7">
        <v>39771</v>
      </c>
      <c r="B3363" s="8">
        <v>27.430099999999999</v>
      </c>
    </row>
    <row r="3364" spans="1:2" x14ac:dyDescent="0.25">
      <c r="A3364" s="7">
        <v>39772</v>
      </c>
      <c r="B3364" s="8">
        <v>27.441299999999998</v>
      </c>
    </row>
    <row r="3365" spans="1:2" x14ac:dyDescent="0.25">
      <c r="A3365" s="7">
        <v>39773</v>
      </c>
      <c r="B3365" s="8">
        <v>27.5715</v>
      </c>
    </row>
    <row r="3366" spans="1:2" x14ac:dyDescent="0.25">
      <c r="A3366" s="7">
        <v>39774</v>
      </c>
      <c r="B3366" s="8">
        <v>27.566500000000001</v>
      </c>
    </row>
    <row r="3367" spans="1:2" x14ac:dyDescent="0.25">
      <c r="A3367" s="7">
        <v>39777</v>
      </c>
      <c r="B3367" s="8">
        <v>27.661300000000001</v>
      </c>
    </row>
    <row r="3368" spans="1:2" x14ac:dyDescent="0.25">
      <c r="A3368" s="7">
        <v>39778</v>
      </c>
      <c r="B3368" s="8">
        <v>27.391300000000001</v>
      </c>
    </row>
    <row r="3369" spans="1:2" x14ac:dyDescent="0.25">
      <c r="A3369" s="7">
        <v>39779</v>
      </c>
      <c r="B3369" s="8">
        <v>27.356300000000001</v>
      </c>
    </row>
    <row r="3370" spans="1:2" x14ac:dyDescent="0.25">
      <c r="A3370" s="7">
        <v>39780</v>
      </c>
      <c r="B3370" s="8">
        <v>27.421600000000002</v>
      </c>
    </row>
    <row r="3371" spans="1:2" x14ac:dyDescent="0.25">
      <c r="A3371" s="7">
        <v>39781</v>
      </c>
      <c r="B3371" s="8">
        <v>27.606000000000002</v>
      </c>
    </row>
    <row r="3372" spans="1:2" x14ac:dyDescent="0.25">
      <c r="A3372" s="7">
        <v>39784</v>
      </c>
      <c r="B3372" s="8">
        <v>27.940899999999999</v>
      </c>
    </row>
    <row r="3373" spans="1:2" x14ac:dyDescent="0.25">
      <c r="A3373" s="7">
        <v>39785</v>
      </c>
      <c r="B3373" s="8">
        <v>28.0166</v>
      </c>
    </row>
    <row r="3374" spans="1:2" x14ac:dyDescent="0.25">
      <c r="A3374" s="7">
        <v>39786</v>
      </c>
      <c r="B3374" s="8">
        <v>27.921199999999999</v>
      </c>
    </row>
    <row r="3375" spans="1:2" x14ac:dyDescent="0.25">
      <c r="A3375" s="7">
        <v>39787</v>
      </c>
      <c r="B3375" s="8">
        <v>27.957599999999999</v>
      </c>
    </row>
    <row r="3376" spans="1:2" x14ac:dyDescent="0.25">
      <c r="A3376" s="7">
        <v>39788</v>
      </c>
      <c r="B3376" s="8">
        <v>28.0916</v>
      </c>
    </row>
    <row r="3377" spans="1:2" x14ac:dyDescent="0.25">
      <c r="A3377" s="7">
        <v>39791</v>
      </c>
      <c r="B3377" s="8">
        <v>28.004300000000001</v>
      </c>
    </row>
    <row r="3378" spans="1:2" x14ac:dyDescent="0.25">
      <c r="A3378" s="7">
        <v>39792</v>
      </c>
      <c r="B3378" s="8">
        <v>28.0029</v>
      </c>
    </row>
    <row r="3379" spans="1:2" x14ac:dyDescent="0.25">
      <c r="A3379" s="7">
        <v>39793</v>
      </c>
      <c r="B3379" s="8">
        <v>27.867100000000001</v>
      </c>
    </row>
    <row r="3380" spans="1:2" x14ac:dyDescent="0.25">
      <c r="A3380" s="7">
        <v>39794</v>
      </c>
      <c r="B3380" s="8">
        <v>27.931000000000001</v>
      </c>
    </row>
    <row r="3381" spans="1:2" x14ac:dyDescent="0.25">
      <c r="A3381" s="7">
        <v>39795</v>
      </c>
      <c r="B3381" s="8">
        <v>27.807700000000001</v>
      </c>
    </row>
    <row r="3382" spans="1:2" x14ac:dyDescent="0.25">
      <c r="A3382" s="7">
        <v>39798</v>
      </c>
      <c r="B3382" s="8">
        <v>27.815999999999999</v>
      </c>
    </row>
    <row r="3383" spans="1:2" x14ac:dyDescent="0.25">
      <c r="A3383" s="7">
        <v>39799</v>
      </c>
      <c r="B3383" s="8">
        <v>27.600899999999999</v>
      </c>
    </row>
    <row r="3384" spans="1:2" x14ac:dyDescent="0.25">
      <c r="A3384" s="7">
        <v>39800</v>
      </c>
      <c r="B3384" s="8">
        <v>27.5199</v>
      </c>
    </row>
    <row r="3385" spans="1:2" x14ac:dyDescent="0.25">
      <c r="A3385" s="7">
        <v>39801</v>
      </c>
      <c r="B3385" s="8">
        <v>27.609500000000001</v>
      </c>
    </row>
    <row r="3386" spans="1:2" x14ac:dyDescent="0.25">
      <c r="A3386" s="7">
        <v>39802</v>
      </c>
      <c r="B3386" s="8">
        <v>27.735099999999999</v>
      </c>
    </row>
    <row r="3387" spans="1:2" x14ac:dyDescent="0.25">
      <c r="A3387" s="7">
        <v>39805</v>
      </c>
      <c r="B3387" s="8">
        <v>28.2682</v>
      </c>
    </row>
    <row r="3388" spans="1:2" x14ac:dyDescent="0.25">
      <c r="A3388" s="7">
        <v>39806</v>
      </c>
      <c r="B3388" s="8">
        <v>28.335899999999999</v>
      </c>
    </row>
    <row r="3389" spans="1:2" x14ac:dyDescent="0.25">
      <c r="A3389" s="7">
        <v>39807</v>
      </c>
      <c r="B3389" s="8">
        <v>28.611899999999999</v>
      </c>
    </row>
    <row r="3390" spans="1:2" x14ac:dyDescent="0.25">
      <c r="A3390" s="7">
        <v>39808</v>
      </c>
      <c r="B3390" s="8">
        <v>28.673500000000001</v>
      </c>
    </row>
    <row r="3391" spans="1:2" x14ac:dyDescent="0.25">
      <c r="A3391" s="7">
        <v>39809</v>
      </c>
      <c r="B3391" s="8">
        <v>29.005800000000001</v>
      </c>
    </row>
    <row r="3392" spans="1:2" x14ac:dyDescent="0.25">
      <c r="A3392" s="7">
        <v>39812</v>
      </c>
      <c r="B3392" s="8">
        <v>29.23</v>
      </c>
    </row>
    <row r="3393" spans="1:2" x14ac:dyDescent="0.25">
      <c r="A3393" s="7">
        <v>39813</v>
      </c>
      <c r="B3393" s="8">
        <v>29.380400000000002</v>
      </c>
    </row>
    <row r="3394" spans="1:2" x14ac:dyDescent="0.25">
      <c r="A3394" s="7">
        <v>39814</v>
      </c>
      <c r="B3394" s="8">
        <v>29.3916</v>
      </c>
    </row>
    <row r="3395" spans="1:2" x14ac:dyDescent="0.25">
      <c r="A3395" s="7">
        <v>39825</v>
      </c>
      <c r="B3395" s="8">
        <v>30.533100000000001</v>
      </c>
    </row>
    <row r="3396" spans="1:2" x14ac:dyDescent="0.25">
      <c r="A3396" s="7">
        <v>39826</v>
      </c>
      <c r="B3396" s="8">
        <v>30.998100000000001</v>
      </c>
    </row>
    <row r="3397" spans="1:2" x14ac:dyDescent="0.25">
      <c r="A3397" s="7">
        <v>39827</v>
      </c>
      <c r="B3397" s="8">
        <v>31.2226</v>
      </c>
    </row>
    <row r="3398" spans="1:2" x14ac:dyDescent="0.25">
      <c r="A3398" s="7">
        <v>39828</v>
      </c>
      <c r="B3398" s="8">
        <v>31.561599999999999</v>
      </c>
    </row>
    <row r="3399" spans="1:2" x14ac:dyDescent="0.25">
      <c r="A3399" s="7">
        <v>39829</v>
      </c>
      <c r="B3399" s="8">
        <v>32.213500000000003</v>
      </c>
    </row>
    <row r="3400" spans="1:2" x14ac:dyDescent="0.25">
      <c r="A3400" s="7">
        <v>39830</v>
      </c>
      <c r="B3400" s="8">
        <v>32.5747</v>
      </c>
    </row>
    <row r="3401" spans="1:2" x14ac:dyDescent="0.25">
      <c r="A3401" s="7">
        <v>39833</v>
      </c>
      <c r="B3401" s="8">
        <v>32.908499999999997</v>
      </c>
    </row>
    <row r="3402" spans="1:2" x14ac:dyDescent="0.25">
      <c r="A3402" s="7">
        <v>39834</v>
      </c>
      <c r="B3402" s="8">
        <v>33.415399999999998</v>
      </c>
    </row>
    <row r="3403" spans="1:2" x14ac:dyDescent="0.25">
      <c r="A3403" s="7">
        <v>39835</v>
      </c>
      <c r="B3403" s="8">
        <v>32.643000000000001</v>
      </c>
    </row>
    <row r="3404" spans="1:2" x14ac:dyDescent="0.25">
      <c r="A3404" s="7">
        <v>39836</v>
      </c>
      <c r="B3404" s="8">
        <v>32.799100000000003</v>
      </c>
    </row>
    <row r="3405" spans="1:2" x14ac:dyDescent="0.25">
      <c r="A3405" s="7">
        <v>39837</v>
      </c>
      <c r="B3405" s="8">
        <v>32.892600000000002</v>
      </c>
    </row>
    <row r="3406" spans="1:2" x14ac:dyDescent="0.25">
      <c r="A3406" s="7">
        <v>39840</v>
      </c>
      <c r="B3406" s="8">
        <v>32.901800000000001</v>
      </c>
    </row>
    <row r="3407" spans="1:2" x14ac:dyDescent="0.25">
      <c r="A3407" s="7">
        <v>39841</v>
      </c>
      <c r="B3407" s="8">
        <v>32.997900000000001</v>
      </c>
    </row>
    <row r="3408" spans="1:2" x14ac:dyDescent="0.25">
      <c r="A3408" s="7">
        <v>39842</v>
      </c>
      <c r="B3408" s="8">
        <v>33.215499999999999</v>
      </c>
    </row>
    <row r="3409" spans="1:2" x14ac:dyDescent="0.25">
      <c r="A3409" s="7">
        <v>39843</v>
      </c>
      <c r="B3409" s="8">
        <v>34.684699999999999</v>
      </c>
    </row>
    <row r="3410" spans="1:2" x14ac:dyDescent="0.25">
      <c r="A3410" s="7">
        <v>39844</v>
      </c>
      <c r="B3410" s="8">
        <v>35.4146</v>
      </c>
    </row>
    <row r="3411" spans="1:2" x14ac:dyDescent="0.25">
      <c r="A3411" s="7">
        <v>39847</v>
      </c>
      <c r="B3411" s="8">
        <v>36.176699999999997</v>
      </c>
    </row>
    <row r="3412" spans="1:2" x14ac:dyDescent="0.25">
      <c r="A3412" s="7">
        <v>39848</v>
      </c>
      <c r="B3412" s="8">
        <v>36.128999999999998</v>
      </c>
    </row>
    <row r="3413" spans="1:2" x14ac:dyDescent="0.25">
      <c r="A3413" s="7">
        <v>39849</v>
      </c>
      <c r="B3413" s="8">
        <v>36.013500000000001</v>
      </c>
    </row>
    <row r="3414" spans="1:2" x14ac:dyDescent="0.25">
      <c r="A3414" s="7">
        <v>39850</v>
      </c>
      <c r="B3414" s="8">
        <v>36.3095</v>
      </c>
    </row>
    <row r="3415" spans="1:2" x14ac:dyDescent="0.25">
      <c r="A3415" s="7">
        <v>39851</v>
      </c>
      <c r="B3415" s="8">
        <v>36.379800000000003</v>
      </c>
    </row>
    <row r="3416" spans="1:2" x14ac:dyDescent="0.25">
      <c r="A3416" s="7">
        <v>39854</v>
      </c>
      <c r="B3416" s="8">
        <v>36.125799999999998</v>
      </c>
    </row>
    <row r="3417" spans="1:2" x14ac:dyDescent="0.25">
      <c r="A3417" s="7">
        <v>39855</v>
      </c>
      <c r="B3417" s="8">
        <v>35.9285</v>
      </c>
    </row>
    <row r="3418" spans="1:2" x14ac:dyDescent="0.25">
      <c r="A3418" s="7">
        <v>39856</v>
      </c>
      <c r="B3418" s="8">
        <v>35.832299999999996</v>
      </c>
    </row>
    <row r="3419" spans="1:2" x14ac:dyDescent="0.25">
      <c r="A3419" s="7">
        <v>39857</v>
      </c>
      <c r="B3419" s="8">
        <v>34.8003</v>
      </c>
    </row>
    <row r="3420" spans="1:2" x14ac:dyDescent="0.25">
      <c r="A3420" s="7">
        <v>39858</v>
      </c>
      <c r="B3420" s="8">
        <v>34.5578</v>
      </c>
    </row>
    <row r="3421" spans="1:2" x14ac:dyDescent="0.25">
      <c r="A3421" s="7">
        <v>39861</v>
      </c>
      <c r="B3421" s="8">
        <v>34.779699999999998</v>
      </c>
    </row>
    <row r="3422" spans="1:2" x14ac:dyDescent="0.25">
      <c r="A3422" s="7">
        <v>39862</v>
      </c>
      <c r="B3422" s="8">
        <v>35.634500000000003</v>
      </c>
    </row>
    <row r="3423" spans="1:2" x14ac:dyDescent="0.25">
      <c r="A3423" s="7">
        <v>39863</v>
      </c>
      <c r="B3423" s="8">
        <v>36.426699999999997</v>
      </c>
    </row>
    <row r="3424" spans="1:2" x14ac:dyDescent="0.25">
      <c r="A3424" s="7">
        <v>39864</v>
      </c>
      <c r="B3424" s="8">
        <v>36.091000000000001</v>
      </c>
    </row>
    <row r="3425" spans="1:2" x14ac:dyDescent="0.25">
      <c r="A3425" s="7">
        <v>39865</v>
      </c>
      <c r="B3425" s="8">
        <v>36.076000000000001</v>
      </c>
    </row>
    <row r="3426" spans="1:2" x14ac:dyDescent="0.25">
      <c r="A3426" s="7">
        <v>39869</v>
      </c>
      <c r="B3426" s="8">
        <v>36.025399999999998</v>
      </c>
    </row>
    <row r="3427" spans="1:2" x14ac:dyDescent="0.25">
      <c r="A3427" s="7">
        <v>39870</v>
      </c>
      <c r="B3427" s="8">
        <v>35.744199999999999</v>
      </c>
    </row>
    <row r="3428" spans="1:2" x14ac:dyDescent="0.25">
      <c r="A3428" s="7">
        <v>39871</v>
      </c>
      <c r="B3428" s="8">
        <v>35.722299999999997</v>
      </c>
    </row>
    <row r="3429" spans="1:2" x14ac:dyDescent="0.25">
      <c r="A3429" s="7">
        <v>39872</v>
      </c>
      <c r="B3429" s="8">
        <v>35.720500000000001</v>
      </c>
    </row>
    <row r="3430" spans="1:2" x14ac:dyDescent="0.25">
      <c r="A3430" s="7">
        <v>39875</v>
      </c>
      <c r="B3430" s="8">
        <v>36.164400000000001</v>
      </c>
    </row>
    <row r="3431" spans="1:2" x14ac:dyDescent="0.25">
      <c r="A3431" s="7">
        <v>39876</v>
      </c>
      <c r="B3431" s="8">
        <v>36.205399999999997</v>
      </c>
    </row>
    <row r="3432" spans="1:2" x14ac:dyDescent="0.25">
      <c r="A3432" s="7">
        <v>39877</v>
      </c>
      <c r="B3432" s="8">
        <v>36.228400000000001</v>
      </c>
    </row>
    <row r="3433" spans="1:2" x14ac:dyDescent="0.25">
      <c r="A3433" s="7">
        <v>39878</v>
      </c>
      <c r="B3433" s="8">
        <v>35.889899999999997</v>
      </c>
    </row>
    <row r="3434" spans="1:2" x14ac:dyDescent="0.25">
      <c r="A3434" s="7">
        <v>39879</v>
      </c>
      <c r="B3434" s="8">
        <v>35.737400000000001</v>
      </c>
    </row>
    <row r="3435" spans="1:2" x14ac:dyDescent="0.25">
      <c r="A3435" s="7">
        <v>39883</v>
      </c>
      <c r="B3435" s="8">
        <v>35.453400000000002</v>
      </c>
    </row>
    <row r="3436" spans="1:2" x14ac:dyDescent="0.25">
      <c r="A3436" s="7">
        <v>39884</v>
      </c>
      <c r="B3436" s="8">
        <v>35.116399999999999</v>
      </c>
    </row>
    <row r="3437" spans="1:2" x14ac:dyDescent="0.25">
      <c r="A3437" s="7">
        <v>39885</v>
      </c>
      <c r="B3437" s="8">
        <v>35.294400000000003</v>
      </c>
    </row>
    <row r="3438" spans="1:2" x14ac:dyDescent="0.25">
      <c r="A3438" s="7">
        <v>39886</v>
      </c>
      <c r="B3438" s="8">
        <v>34.831600000000002</v>
      </c>
    </row>
    <row r="3439" spans="1:2" x14ac:dyDescent="0.25">
      <c r="A3439" s="7">
        <v>39889</v>
      </c>
      <c r="B3439" s="8">
        <v>34.838799999999999</v>
      </c>
    </row>
    <row r="3440" spans="1:2" x14ac:dyDescent="0.25">
      <c r="A3440" s="7">
        <v>39890</v>
      </c>
      <c r="B3440" s="8">
        <v>34.531799999999997</v>
      </c>
    </row>
    <row r="3441" spans="1:2" x14ac:dyDescent="0.25">
      <c r="A3441" s="7">
        <v>39891</v>
      </c>
      <c r="B3441" s="8">
        <v>34.420299999999997</v>
      </c>
    </row>
    <row r="3442" spans="1:2" x14ac:dyDescent="0.25">
      <c r="A3442" s="7">
        <v>39892</v>
      </c>
      <c r="B3442" s="8">
        <v>33.822200000000002</v>
      </c>
    </row>
    <row r="3443" spans="1:2" x14ac:dyDescent="0.25">
      <c r="A3443" s="7">
        <v>39893</v>
      </c>
      <c r="B3443" s="8">
        <v>33.423000000000002</v>
      </c>
    </row>
    <row r="3444" spans="1:2" x14ac:dyDescent="0.25">
      <c r="A3444" s="7">
        <v>39896</v>
      </c>
      <c r="B3444" s="8">
        <v>33.303400000000003</v>
      </c>
    </row>
    <row r="3445" spans="1:2" x14ac:dyDescent="0.25">
      <c r="A3445" s="7">
        <v>39897</v>
      </c>
      <c r="B3445" s="8">
        <v>33.272599999999997</v>
      </c>
    </row>
    <row r="3446" spans="1:2" x14ac:dyDescent="0.25">
      <c r="A3446" s="7">
        <v>39898</v>
      </c>
      <c r="B3446" s="8">
        <v>33.726799999999997</v>
      </c>
    </row>
    <row r="3447" spans="1:2" x14ac:dyDescent="0.25">
      <c r="A3447" s="7">
        <v>39899</v>
      </c>
      <c r="B3447" s="8">
        <v>33.466799999999999</v>
      </c>
    </row>
    <row r="3448" spans="1:2" x14ac:dyDescent="0.25">
      <c r="A3448" s="7">
        <v>39900</v>
      </c>
      <c r="B3448" s="8">
        <v>33.4133</v>
      </c>
    </row>
    <row r="3449" spans="1:2" x14ac:dyDescent="0.25">
      <c r="A3449" s="7">
        <v>39903</v>
      </c>
      <c r="B3449" s="8">
        <v>34.013399999999997</v>
      </c>
    </row>
    <row r="3450" spans="1:2" x14ac:dyDescent="0.25">
      <c r="A3450" s="7">
        <v>39904</v>
      </c>
      <c r="B3450" s="8">
        <v>33.903199999999998</v>
      </c>
    </row>
    <row r="3451" spans="1:2" x14ac:dyDescent="0.25">
      <c r="A3451" s="7">
        <v>39905</v>
      </c>
      <c r="B3451" s="8">
        <v>33.945599999999999</v>
      </c>
    </row>
    <row r="3452" spans="1:2" x14ac:dyDescent="0.25">
      <c r="A3452" s="7">
        <v>39906</v>
      </c>
      <c r="B3452" s="8">
        <v>33.763599999999997</v>
      </c>
    </row>
    <row r="3453" spans="1:2" x14ac:dyDescent="0.25">
      <c r="A3453" s="7">
        <v>39907</v>
      </c>
      <c r="B3453" s="8">
        <v>33.409500000000001</v>
      </c>
    </row>
    <row r="3454" spans="1:2" x14ac:dyDescent="0.25">
      <c r="A3454" s="7">
        <v>39910</v>
      </c>
      <c r="B3454" s="8">
        <v>33.174300000000002</v>
      </c>
    </row>
    <row r="3455" spans="1:2" x14ac:dyDescent="0.25">
      <c r="A3455" s="7">
        <v>39911</v>
      </c>
      <c r="B3455" s="8">
        <v>33.384</v>
      </c>
    </row>
    <row r="3456" spans="1:2" x14ac:dyDescent="0.25">
      <c r="A3456" s="7">
        <v>39912</v>
      </c>
      <c r="B3456" s="8">
        <v>33.778100000000002</v>
      </c>
    </row>
    <row r="3457" spans="1:2" x14ac:dyDescent="0.25">
      <c r="A3457" s="7">
        <v>39913</v>
      </c>
      <c r="B3457" s="8">
        <v>33.5334</v>
      </c>
    </row>
    <row r="3458" spans="1:2" x14ac:dyDescent="0.25">
      <c r="A3458" s="7">
        <v>39914</v>
      </c>
      <c r="B3458" s="8">
        <v>33.630899999999997</v>
      </c>
    </row>
    <row r="3459" spans="1:2" x14ac:dyDescent="0.25">
      <c r="A3459" s="7">
        <v>39917</v>
      </c>
      <c r="B3459" s="8">
        <v>33.4863</v>
      </c>
    </row>
    <row r="3460" spans="1:2" x14ac:dyDescent="0.25">
      <c r="A3460" s="7">
        <v>39918</v>
      </c>
      <c r="B3460" s="8">
        <v>33.3887</v>
      </c>
    </row>
    <row r="3461" spans="1:2" x14ac:dyDescent="0.25">
      <c r="A3461" s="7">
        <v>39919</v>
      </c>
      <c r="B3461" s="8">
        <v>33.450699999999998</v>
      </c>
    </row>
    <row r="3462" spans="1:2" x14ac:dyDescent="0.25">
      <c r="A3462" s="7">
        <v>39920</v>
      </c>
      <c r="B3462" s="8">
        <v>33.418399999999998</v>
      </c>
    </row>
    <row r="3463" spans="1:2" x14ac:dyDescent="0.25">
      <c r="A3463" s="7">
        <v>39921</v>
      </c>
      <c r="B3463" s="8">
        <v>33.467700000000001</v>
      </c>
    </row>
    <row r="3464" spans="1:2" x14ac:dyDescent="0.25">
      <c r="A3464" s="7">
        <v>39924</v>
      </c>
      <c r="B3464" s="8">
        <v>33.537100000000002</v>
      </c>
    </row>
    <row r="3465" spans="1:2" x14ac:dyDescent="0.25">
      <c r="A3465" s="7">
        <v>39925</v>
      </c>
      <c r="B3465" s="8">
        <v>34.104300000000002</v>
      </c>
    </row>
    <row r="3466" spans="1:2" x14ac:dyDescent="0.25">
      <c r="A3466" s="7">
        <v>39926</v>
      </c>
      <c r="B3466" s="8">
        <v>34.059699999999999</v>
      </c>
    </row>
    <row r="3467" spans="1:2" x14ac:dyDescent="0.25">
      <c r="A3467" s="7">
        <v>39927</v>
      </c>
      <c r="B3467" s="8">
        <v>33.784799999999997</v>
      </c>
    </row>
    <row r="3468" spans="1:2" x14ac:dyDescent="0.25">
      <c r="A3468" s="7">
        <v>39928</v>
      </c>
      <c r="B3468" s="8">
        <v>33.418700000000001</v>
      </c>
    </row>
    <row r="3469" spans="1:2" x14ac:dyDescent="0.25">
      <c r="A3469" s="7">
        <v>39931</v>
      </c>
      <c r="B3469" s="8">
        <v>33.3904</v>
      </c>
    </row>
    <row r="3470" spans="1:2" x14ac:dyDescent="0.25">
      <c r="A3470" s="7">
        <v>39932</v>
      </c>
      <c r="B3470" s="8">
        <v>33.5533</v>
      </c>
    </row>
    <row r="3471" spans="1:2" x14ac:dyDescent="0.25">
      <c r="A3471" s="7">
        <v>39933</v>
      </c>
      <c r="B3471" s="8">
        <v>33.249099999999999</v>
      </c>
    </row>
    <row r="3472" spans="1:2" x14ac:dyDescent="0.25">
      <c r="A3472" s="7">
        <v>39934</v>
      </c>
      <c r="B3472" s="8">
        <v>32.973999999999997</v>
      </c>
    </row>
    <row r="3473" spans="1:2" x14ac:dyDescent="0.25">
      <c r="A3473" s="7">
        <v>39938</v>
      </c>
      <c r="B3473" s="8">
        <v>32.967199999999998</v>
      </c>
    </row>
    <row r="3474" spans="1:2" x14ac:dyDescent="0.25">
      <c r="A3474" s="7">
        <v>39939</v>
      </c>
      <c r="B3474" s="8">
        <v>32.814599999999999</v>
      </c>
    </row>
    <row r="3475" spans="1:2" x14ac:dyDescent="0.25">
      <c r="A3475" s="7">
        <v>39940</v>
      </c>
      <c r="B3475" s="8">
        <v>32.888300000000001</v>
      </c>
    </row>
    <row r="3476" spans="1:2" x14ac:dyDescent="0.25">
      <c r="A3476" s="7">
        <v>39941</v>
      </c>
      <c r="B3476" s="8">
        <v>32.791499999999999</v>
      </c>
    </row>
    <row r="3477" spans="1:2" x14ac:dyDescent="0.25">
      <c r="A3477" s="7">
        <v>39942</v>
      </c>
      <c r="B3477" s="8">
        <v>32.553400000000003</v>
      </c>
    </row>
    <row r="3478" spans="1:2" x14ac:dyDescent="0.25">
      <c r="A3478" s="7">
        <v>39946</v>
      </c>
      <c r="B3478" s="8">
        <v>32.281700000000001</v>
      </c>
    </row>
    <row r="3479" spans="1:2" x14ac:dyDescent="0.25">
      <c r="A3479" s="7">
        <v>39947</v>
      </c>
      <c r="B3479" s="8">
        <v>31.984100000000002</v>
      </c>
    </row>
    <row r="3480" spans="1:2" x14ac:dyDescent="0.25">
      <c r="A3480" s="7">
        <v>39948</v>
      </c>
      <c r="B3480" s="8">
        <v>32.167700000000004</v>
      </c>
    </row>
    <row r="3481" spans="1:2" x14ac:dyDescent="0.25">
      <c r="A3481" s="7">
        <v>39949</v>
      </c>
      <c r="B3481" s="8">
        <v>32.079700000000003</v>
      </c>
    </row>
    <row r="3482" spans="1:2" x14ac:dyDescent="0.25">
      <c r="A3482" s="7">
        <v>39952</v>
      </c>
      <c r="B3482" s="8">
        <v>32.291899999999998</v>
      </c>
    </row>
    <row r="3483" spans="1:2" x14ac:dyDescent="0.25">
      <c r="A3483" s="7">
        <v>39953</v>
      </c>
      <c r="B3483" s="8">
        <v>31.9498</v>
      </c>
    </row>
    <row r="3484" spans="1:2" x14ac:dyDescent="0.25">
      <c r="A3484" s="7">
        <v>39954</v>
      </c>
      <c r="B3484" s="8">
        <v>31.800899999999999</v>
      </c>
    </row>
    <row r="3485" spans="1:2" x14ac:dyDescent="0.25">
      <c r="A3485" s="7">
        <v>39955</v>
      </c>
      <c r="B3485" s="8">
        <v>31.458600000000001</v>
      </c>
    </row>
    <row r="3486" spans="1:2" x14ac:dyDescent="0.25">
      <c r="A3486" s="7">
        <v>39956</v>
      </c>
      <c r="B3486" s="8">
        <v>31.1998</v>
      </c>
    </row>
    <row r="3487" spans="1:2" x14ac:dyDescent="0.25">
      <c r="A3487" s="7">
        <v>39959</v>
      </c>
      <c r="B3487" s="8">
        <v>31.051600000000001</v>
      </c>
    </row>
    <row r="3488" spans="1:2" x14ac:dyDescent="0.25">
      <c r="A3488" s="7">
        <v>39960</v>
      </c>
      <c r="B3488" s="8">
        <v>31.1465</v>
      </c>
    </row>
    <row r="3489" spans="1:2" x14ac:dyDescent="0.25">
      <c r="A3489" s="7">
        <v>39961</v>
      </c>
      <c r="B3489" s="8">
        <v>31.1846</v>
      </c>
    </row>
    <row r="3490" spans="1:2" x14ac:dyDescent="0.25">
      <c r="A3490" s="7">
        <v>39962</v>
      </c>
      <c r="B3490" s="8">
        <v>31.325900000000001</v>
      </c>
    </row>
    <row r="3491" spans="1:2" x14ac:dyDescent="0.25">
      <c r="A3491" s="7">
        <v>39963</v>
      </c>
      <c r="B3491" s="8">
        <v>30.984300000000001</v>
      </c>
    </row>
    <row r="3492" spans="1:2" x14ac:dyDescent="0.25">
      <c r="A3492" s="7">
        <v>39966</v>
      </c>
      <c r="B3492" s="8">
        <v>30.7441</v>
      </c>
    </row>
    <row r="3493" spans="1:2" x14ac:dyDescent="0.25">
      <c r="A3493" s="7">
        <v>39967</v>
      </c>
      <c r="B3493" s="8">
        <v>30.732099999999999</v>
      </c>
    </row>
    <row r="3494" spans="1:2" x14ac:dyDescent="0.25">
      <c r="A3494" s="7">
        <v>39968</v>
      </c>
      <c r="B3494" s="8">
        <v>30.513100000000001</v>
      </c>
    </row>
    <row r="3495" spans="1:2" x14ac:dyDescent="0.25">
      <c r="A3495" s="7">
        <v>39969</v>
      </c>
      <c r="B3495" s="8">
        <v>30.8767</v>
      </c>
    </row>
    <row r="3496" spans="1:2" x14ac:dyDescent="0.25">
      <c r="A3496" s="7">
        <v>39970</v>
      </c>
      <c r="B3496" s="8">
        <v>30.6919</v>
      </c>
    </row>
    <row r="3497" spans="1:2" x14ac:dyDescent="0.25">
      <c r="A3497" s="7">
        <v>39973</v>
      </c>
      <c r="B3497" s="8">
        <v>31.075099999999999</v>
      </c>
    </row>
    <row r="3498" spans="1:2" x14ac:dyDescent="0.25">
      <c r="A3498" s="7">
        <v>39974</v>
      </c>
      <c r="B3498" s="8">
        <v>31.2637</v>
      </c>
    </row>
    <row r="3499" spans="1:2" x14ac:dyDescent="0.25">
      <c r="A3499" s="7">
        <v>39975</v>
      </c>
      <c r="B3499" s="8">
        <v>30.927700000000002</v>
      </c>
    </row>
    <row r="3500" spans="1:2" x14ac:dyDescent="0.25">
      <c r="A3500" s="7">
        <v>39976</v>
      </c>
      <c r="B3500" s="8">
        <v>30.912400000000002</v>
      </c>
    </row>
    <row r="3501" spans="1:2" x14ac:dyDescent="0.25">
      <c r="A3501" s="7">
        <v>39980</v>
      </c>
      <c r="B3501" s="8">
        <v>31.154800000000002</v>
      </c>
    </row>
    <row r="3502" spans="1:2" x14ac:dyDescent="0.25">
      <c r="A3502" s="7">
        <v>39981</v>
      </c>
      <c r="B3502" s="8">
        <v>31.3185</v>
      </c>
    </row>
    <row r="3503" spans="1:2" x14ac:dyDescent="0.25">
      <c r="A3503" s="7">
        <v>39982</v>
      </c>
      <c r="B3503" s="8">
        <v>31.1297</v>
      </c>
    </row>
    <row r="3504" spans="1:2" x14ac:dyDescent="0.25">
      <c r="A3504" s="7">
        <v>39983</v>
      </c>
      <c r="B3504" s="8">
        <v>31.099799999999998</v>
      </c>
    </row>
    <row r="3505" spans="1:2" x14ac:dyDescent="0.25">
      <c r="A3505" s="7">
        <v>39984</v>
      </c>
      <c r="B3505" s="8">
        <v>31.1541</v>
      </c>
    </row>
    <row r="3506" spans="1:2" x14ac:dyDescent="0.25">
      <c r="A3506" s="7">
        <v>39987</v>
      </c>
      <c r="B3506" s="8">
        <v>31.2408</v>
      </c>
    </row>
    <row r="3507" spans="1:2" x14ac:dyDescent="0.25">
      <c r="A3507" s="7">
        <v>39988</v>
      </c>
      <c r="B3507" s="8">
        <v>31.576499999999999</v>
      </c>
    </row>
    <row r="3508" spans="1:2" x14ac:dyDescent="0.25">
      <c r="A3508" s="7">
        <v>39989</v>
      </c>
      <c r="B3508" s="8">
        <v>31.136500000000002</v>
      </c>
    </row>
    <row r="3509" spans="1:2" x14ac:dyDescent="0.25">
      <c r="A3509" s="7">
        <v>39990</v>
      </c>
      <c r="B3509" s="8">
        <v>31.203700000000001</v>
      </c>
    </row>
    <row r="3510" spans="1:2" x14ac:dyDescent="0.25">
      <c r="A3510" s="7">
        <v>39991</v>
      </c>
      <c r="B3510" s="8">
        <v>31.118400000000001</v>
      </c>
    </row>
    <row r="3511" spans="1:2" x14ac:dyDescent="0.25">
      <c r="A3511" s="7">
        <v>39994</v>
      </c>
      <c r="B3511" s="8">
        <v>31.290400000000002</v>
      </c>
    </row>
    <row r="3512" spans="1:2" x14ac:dyDescent="0.25">
      <c r="A3512" s="7">
        <v>39995</v>
      </c>
      <c r="B3512" s="8">
        <v>31.038499999999999</v>
      </c>
    </row>
    <row r="3513" spans="1:2" x14ac:dyDescent="0.25">
      <c r="A3513" s="7">
        <v>39996</v>
      </c>
      <c r="B3513" s="8">
        <v>31.1904</v>
      </c>
    </row>
    <row r="3514" spans="1:2" x14ac:dyDescent="0.25">
      <c r="A3514" s="7">
        <v>39997</v>
      </c>
      <c r="B3514" s="8">
        <v>31.1252</v>
      </c>
    </row>
    <row r="3515" spans="1:2" x14ac:dyDescent="0.25">
      <c r="A3515" s="7">
        <v>39998</v>
      </c>
      <c r="B3515" s="8">
        <v>31.248100000000001</v>
      </c>
    </row>
    <row r="3516" spans="1:2" x14ac:dyDescent="0.25">
      <c r="A3516" s="7">
        <v>40001</v>
      </c>
      <c r="B3516" s="8">
        <v>31.414300000000001</v>
      </c>
    </row>
    <row r="3517" spans="1:2" x14ac:dyDescent="0.25">
      <c r="A3517" s="7">
        <v>40002</v>
      </c>
      <c r="B3517" s="8">
        <v>31.4695</v>
      </c>
    </row>
    <row r="3518" spans="1:2" x14ac:dyDescent="0.25">
      <c r="A3518" s="7">
        <v>40003</v>
      </c>
      <c r="B3518" s="8">
        <v>31.7819</v>
      </c>
    </row>
    <row r="3519" spans="1:2" x14ac:dyDescent="0.25">
      <c r="A3519" s="7">
        <v>40004</v>
      </c>
      <c r="B3519" s="8">
        <v>31.887799999999999</v>
      </c>
    </row>
    <row r="3520" spans="1:2" x14ac:dyDescent="0.25">
      <c r="A3520" s="7">
        <v>40005</v>
      </c>
      <c r="B3520" s="8">
        <v>32.035299999999999</v>
      </c>
    </row>
    <row r="3521" spans="1:2" x14ac:dyDescent="0.25">
      <c r="A3521" s="7">
        <v>40008</v>
      </c>
      <c r="B3521" s="8">
        <v>33.059699999999999</v>
      </c>
    </row>
    <row r="3522" spans="1:2" x14ac:dyDescent="0.25">
      <c r="A3522" s="7">
        <v>40009</v>
      </c>
      <c r="B3522" s="8">
        <v>32.507199999999997</v>
      </c>
    </row>
    <row r="3523" spans="1:2" x14ac:dyDescent="0.25">
      <c r="A3523" s="7">
        <v>40010</v>
      </c>
      <c r="B3523" s="8">
        <v>32.046999999999997</v>
      </c>
    </row>
    <row r="3524" spans="1:2" x14ac:dyDescent="0.25">
      <c r="A3524" s="7">
        <v>40011</v>
      </c>
      <c r="B3524" s="8">
        <v>31.694299999999998</v>
      </c>
    </row>
    <row r="3525" spans="1:2" x14ac:dyDescent="0.25">
      <c r="A3525" s="7">
        <v>40012</v>
      </c>
      <c r="B3525" s="8">
        <v>31.7837</v>
      </c>
    </row>
    <row r="3526" spans="1:2" x14ac:dyDescent="0.25">
      <c r="A3526" s="7">
        <v>40015</v>
      </c>
      <c r="B3526" s="8">
        <v>31.3733</v>
      </c>
    </row>
    <row r="3527" spans="1:2" x14ac:dyDescent="0.25">
      <c r="A3527" s="7">
        <v>40016</v>
      </c>
      <c r="B3527" s="8">
        <v>31.179099999999998</v>
      </c>
    </row>
    <row r="3528" spans="1:2" x14ac:dyDescent="0.25">
      <c r="A3528" s="7">
        <v>40017</v>
      </c>
      <c r="B3528" s="8">
        <v>31.078499999999998</v>
      </c>
    </row>
    <row r="3529" spans="1:2" x14ac:dyDescent="0.25">
      <c r="A3529" s="7">
        <v>40018</v>
      </c>
      <c r="B3529" s="8">
        <v>31.076000000000001</v>
      </c>
    </row>
    <row r="3530" spans="1:2" x14ac:dyDescent="0.25">
      <c r="A3530" s="7">
        <v>40019</v>
      </c>
      <c r="B3530" s="8">
        <v>31.1372</v>
      </c>
    </row>
    <row r="3531" spans="1:2" x14ac:dyDescent="0.25">
      <c r="A3531" s="7">
        <v>40022</v>
      </c>
      <c r="B3531" s="8">
        <v>30.745699999999999</v>
      </c>
    </row>
    <row r="3532" spans="1:2" x14ac:dyDescent="0.25">
      <c r="A3532" s="7">
        <v>40023</v>
      </c>
      <c r="B3532" s="8">
        <v>30.6431</v>
      </c>
    </row>
    <row r="3533" spans="1:2" x14ac:dyDescent="0.25">
      <c r="A3533" s="7">
        <v>40024</v>
      </c>
      <c r="B3533" s="8">
        <v>31.4162</v>
      </c>
    </row>
    <row r="3534" spans="1:2" x14ac:dyDescent="0.25">
      <c r="A3534" s="7">
        <v>40025</v>
      </c>
      <c r="B3534" s="8">
        <v>31.755500000000001</v>
      </c>
    </row>
    <row r="3535" spans="1:2" x14ac:dyDescent="0.25">
      <c r="A3535" s="7">
        <v>40026</v>
      </c>
      <c r="B3535" s="8">
        <v>31.153300000000002</v>
      </c>
    </row>
    <row r="3536" spans="1:2" x14ac:dyDescent="0.25">
      <c r="A3536" s="7">
        <v>40029</v>
      </c>
      <c r="B3536" s="8">
        <v>31.2424</v>
      </c>
    </row>
    <row r="3537" spans="1:2" x14ac:dyDescent="0.25">
      <c r="A3537" s="7">
        <v>40030</v>
      </c>
      <c r="B3537" s="8">
        <v>31.048400000000001</v>
      </c>
    </row>
    <row r="3538" spans="1:2" x14ac:dyDescent="0.25">
      <c r="A3538" s="7">
        <v>40031</v>
      </c>
      <c r="B3538" s="8">
        <v>31.1326</v>
      </c>
    </row>
    <row r="3539" spans="1:2" x14ac:dyDescent="0.25">
      <c r="A3539" s="7">
        <v>40032</v>
      </c>
      <c r="B3539" s="8">
        <v>31.1814</v>
      </c>
    </row>
    <row r="3540" spans="1:2" x14ac:dyDescent="0.25">
      <c r="A3540" s="7">
        <v>40033</v>
      </c>
      <c r="B3540" s="8">
        <v>31.5473</v>
      </c>
    </row>
    <row r="3541" spans="1:2" x14ac:dyDescent="0.25">
      <c r="A3541" s="7">
        <v>40036</v>
      </c>
      <c r="B3541" s="8">
        <v>31.650300000000001</v>
      </c>
    </row>
    <row r="3542" spans="1:2" x14ac:dyDescent="0.25">
      <c r="A3542" s="7">
        <v>40037</v>
      </c>
      <c r="B3542" s="8">
        <v>31.747699999999998</v>
      </c>
    </row>
    <row r="3543" spans="1:2" x14ac:dyDescent="0.25">
      <c r="A3543" s="7">
        <v>40038</v>
      </c>
      <c r="B3543" s="8">
        <v>32.692599999999999</v>
      </c>
    </row>
    <row r="3544" spans="1:2" x14ac:dyDescent="0.25">
      <c r="A3544" s="7">
        <v>40039</v>
      </c>
      <c r="B3544" s="8">
        <v>32.145699999999998</v>
      </c>
    </row>
    <row r="3545" spans="1:2" x14ac:dyDescent="0.25">
      <c r="A3545" s="7">
        <v>40040</v>
      </c>
      <c r="B3545" s="8">
        <v>31.7226</v>
      </c>
    </row>
    <row r="3546" spans="1:2" x14ac:dyDescent="0.25">
      <c r="A3546" s="7">
        <v>40043</v>
      </c>
      <c r="B3546" s="8">
        <v>32.287399999999998</v>
      </c>
    </row>
    <row r="3547" spans="1:2" x14ac:dyDescent="0.25">
      <c r="A3547" s="7">
        <v>40044</v>
      </c>
      <c r="B3547" s="8">
        <v>31.918700000000001</v>
      </c>
    </row>
    <row r="3548" spans="1:2" x14ac:dyDescent="0.25">
      <c r="A3548" s="7">
        <v>40045</v>
      </c>
      <c r="B3548" s="8">
        <v>31.9191</v>
      </c>
    </row>
    <row r="3549" spans="1:2" x14ac:dyDescent="0.25">
      <c r="A3549" s="7">
        <v>40046</v>
      </c>
      <c r="B3549" s="8">
        <v>31.601099999999999</v>
      </c>
    </row>
    <row r="3550" spans="1:2" x14ac:dyDescent="0.25">
      <c r="A3550" s="7">
        <v>40047</v>
      </c>
      <c r="B3550" s="8">
        <v>31.944299999999998</v>
      </c>
    </row>
    <row r="3551" spans="1:2" x14ac:dyDescent="0.25">
      <c r="A3551" s="7">
        <v>40050</v>
      </c>
      <c r="B3551" s="8">
        <v>31.554400000000001</v>
      </c>
    </row>
    <row r="3552" spans="1:2" x14ac:dyDescent="0.25">
      <c r="A3552" s="7">
        <v>40051</v>
      </c>
      <c r="B3552" s="8">
        <v>31.543700000000001</v>
      </c>
    </row>
    <row r="3553" spans="1:2" x14ac:dyDescent="0.25">
      <c r="A3553" s="7">
        <v>40052</v>
      </c>
      <c r="B3553" s="8">
        <v>31.400700000000001</v>
      </c>
    </row>
    <row r="3554" spans="1:2" x14ac:dyDescent="0.25">
      <c r="A3554" s="7">
        <v>40053</v>
      </c>
      <c r="B3554" s="8">
        <v>31.640499999999999</v>
      </c>
    </row>
    <row r="3555" spans="1:2" x14ac:dyDescent="0.25">
      <c r="A3555" s="7">
        <v>40054</v>
      </c>
      <c r="B3555" s="8">
        <v>31.5687</v>
      </c>
    </row>
    <row r="3556" spans="1:2" x14ac:dyDescent="0.25">
      <c r="A3556" s="7">
        <v>40057</v>
      </c>
      <c r="B3556" s="8">
        <v>31.839700000000001</v>
      </c>
    </row>
    <row r="3557" spans="1:2" x14ac:dyDescent="0.25">
      <c r="A3557" s="7">
        <v>40058</v>
      </c>
      <c r="B3557" s="8">
        <v>31.7743</v>
      </c>
    </row>
    <row r="3558" spans="1:2" x14ac:dyDescent="0.25">
      <c r="A3558" s="7">
        <v>40059</v>
      </c>
      <c r="B3558" s="8">
        <v>31.972999999999999</v>
      </c>
    </row>
    <row r="3559" spans="1:2" x14ac:dyDescent="0.25">
      <c r="A3559" s="7">
        <v>40060</v>
      </c>
      <c r="B3559" s="8">
        <v>31.767900000000001</v>
      </c>
    </row>
    <row r="3560" spans="1:2" x14ac:dyDescent="0.25">
      <c r="A3560" s="7">
        <v>40061</v>
      </c>
      <c r="B3560" s="8">
        <v>31.606200000000001</v>
      </c>
    </row>
    <row r="3561" spans="1:2" x14ac:dyDescent="0.25">
      <c r="A3561" s="7">
        <v>40064</v>
      </c>
      <c r="B3561" s="8">
        <v>31.4298</v>
      </c>
    </row>
    <row r="3562" spans="1:2" x14ac:dyDescent="0.25">
      <c r="A3562" s="7">
        <v>40065</v>
      </c>
      <c r="B3562" s="8">
        <v>31.375399999999999</v>
      </c>
    </row>
    <row r="3563" spans="1:2" x14ac:dyDescent="0.25">
      <c r="A3563" s="7">
        <v>40066</v>
      </c>
      <c r="B3563" s="8">
        <v>31.145199999999999</v>
      </c>
    </row>
    <row r="3564" spans="1:2" x14ac:dyDescent="0.25">
      <c r="A3564" s="7">
        <v>40067</v>
      </c>
      <c r="B3564" s="8">
        <v>30.885100000000001</v>
      </c>
    </row>
    <row r="3565" spans="1:2" x14ac:dyDescent="0.25">
      <c r="A3565" s="7">
        <v>40068</v>
      </c>
      <c r="B3565" s="8">
        <v>30.724599999999999</v>
      </c>
    </row>
    <row r="3566" spans="1:2" x14ac:dyDescent="0.25">
      <c r="A3566" s="7">
        <v>40071</v>
      </c>
      <c r="B3566" s="8">
        <v>30.861699999999999</v>
      </c>
    </row>
    <row r="3567" spans="1:2" x14ac:dyDescent="0.25">
      <c r="A3567" s="7">
        <v>40072</v>
      </c>
      <c r="B3567" s="8">
        <v>30.9895</v>
      </c>
    </row>
    <row r="3568" spans="1:2" x14ac:dyDescent="0.25">
      <c r="A3568" s="7">
        <v>40073</v>
      </c>
      <c r="B3568" s="8">
        <v>30.6067</v>
      </c>
    </row>
    <row r="3569" spans="1:2" x14ac:dyDescent="0.25">
      <c r="A3569" s="7">
        <v>40074</v>
      </c>
      <c r="B3569" s="8">
        <v>30.388100000000001</v>
      </c>
    </row>
    <row r="3570" spans="1:2" x14ac:dyDescent="0.25">
      <c r="A3570" s="7">
        <v>40075</v>
      </c>
      <c r="B3570" s="8">
        <v>30.374400000000001</v>
      </c>
    </row>
    <row r="3571" spans="1:2" x14ac:dyDescent="0.25">
      <c r="A3571" s="7">
        <v>40078</v>
      </c>
      <c r="B3571" s="8">
        <v>30.371099999999998</v>
      </c>
    </row>
    <row r="3572" spans="1:2" x14ac:dyDescent="0.25">
      <c r="A3572" s="7">
        <v>40079</v>
      </c>
      <c r="B3572" s="8">
        <v>30.238499999999998</v>
      </c>
    </row>
    <row r="3573" spans="1:2" x14ac:dyDescent="0.25">
      <c r="A3573" s="7">
        <v>40080</v>
      </c>
      <c r="B3573" s="8">
        <v>30.000399999999999</v>
      </c>
    </row>
    <row r="3574" spans="1:2" x14ac:dyDescent="0.25">
      <c r="A3574" s="7">
        <v>40081</v>
      </c>
      <c r="B3574" s="8">
        <v>30.067799999999998</v>
      </c>
    </row>
    <row r="3575" spans="1:2" x14ac:dyDescent="0.25">
      <c r="A3575" s="7">
        <v>40082</v>
      </c>
      <c r="B3575" s="8">
        <v>30.137</v>
      </c>
    </row>
    <row r="3576" spans="1:2" x14ac:dyDescent="0.25">
      <c r="A3576" s="7">
        <v>40085</v>
      </c>
      <c r="B3576" s="8">
        <v>30.198499999999999</v>
      </c>
    </row>
    <row r="3577" spans="1:2" x14ac:dyDescent="0.25">
      <c r="A3577" s="7">
        <v>40086</v>
      </c>
      <c r="B3577" s="8">
        <v>30.092199999999998</v>
      </c>
    </row>
    <row r="3578" spans="1:2" x14ac:dyDescent="0.25">
      <c r="A3578" s="7">
        <v>40087</v>
      </c>
      <c r="B3578" s="8">
        <v>30.008700000000001</v>
      </c>
    </row>
    <row r="3579" spans="1:2" x14ac:dyDescent="0.25">
      <c r="A3579" s="7">
        <v>40088</v>
      </c>
      <c r="B3579" s="8">
        <v>30.062100000000001</v>
      </c>
    </row>
    <row r="3580" spans="1:2" x14ac:dyDescent="0.25">
      <c r="A3580" s="7">
        <v>40089</v>
      </c>
      <c r="B3580" s="8">
        <v>30.123999999999999</v>
      </c>
    </row>
    <row r="3581" spans="1:2" x14ac:dyDescent="0.25">
      <c r="A3581" s="7">
        <v>40092</v>
      </c>
      <c r="B3581" s="8">
        <v>30.078499999999998</v>
      </c>
    </row>
    <row r="3582" spans="1:2" x14ac:dyDescent="0.25">
      <c r="A3582" s="7">
        <v>40093</v>
      </c>
      <c r="B3582" s="8">
        <v>29.8322</v>
      </c>
    </row>
    <row r="3583" spans="1:2" x14ac:dyDescent="0.25">
      <c r="A3583" s="7">
        <v>40094</v>
      </c>
      <c r="B3583" s="8">
        <v>29.7819</v>
      </c>
    </row>
    <row r="3584" spans="1:2" x14ac:dyDescent="0.25">
      <c r="A3584" s="7">
        <v>40095</v>
      </c>
      <c r="B3584" s="8">
        <v>29.639600000000002</v>
      </c>
    </row>
    <row r="3585" spans="1:2" x14ac:dyDescent="0.25">
      <c r="A3585" s="7">
        <v>40096</v>
      </c>
      <c r="B3585" s="8">
        <v>29.609000000000002</v>
      </c>
    </row>
    <row r="3586" spans="1:2" x14ac:dyDescent="0.25">
      <c r="A3586" s="7">
        <v>40099</v>
      </c>
      <c r="B3586" s="8">
        <v>29.5945</v>
      </c>
    </row>
    <row r="3587" spans="1:2" x14ac:dyDescent="0.25">
      <c r="A3587" s="7">
        <v>40100</v>
      </c>
      <c r="B3587" s="8">
        <v>29.504300000000001</v>
      </c>
    </row>
    <row r="3588" spans="1:2" x14ac:dyDescent="0.25">
      <c r="A3588" s="7">
        <v>40101</v>
      </c>
      <c r="B3588" s="8">
        <v>29.4651</v>
      </c>
    </row>
    <row r="3589" spans="1:2" x14ac:dyDescent="0.25">
      <c r="A3589" s="7">
        <v>40102</v>
      </c>
      <c r="B3589" s="8">
        <v>29.320599999999999</v>
      </c>
    </row>
    <row r="3590" spans="1:2" x14ac:dyDescent="0.25">
      <c r="A3590" s="7">
        <v>40103</v>
      </c>
      <c r="B3590" s="8">
        <v>29.328099999999999</v>
      </c>
    </row>
    <row r="3591" spans="1:2" x14ac:dyDescent="0.25">
      <c r="A3591" s="7">
        <v>40106</v>
      </c>
      <c r="B3591" s="8">
        <v>29.3553</v>
      </c>
    </row>
    <row r="3592" spans="1:2" x14ac:dyDescent="0.25">
      <c r="A3592" s="7">
        <v>40107</v>
      </c>
      <c r="B3592" s="8">
        <v>29.191099999999999</v>
      </c>
    </row>
    <row r="3593" spans="1:2" x14ac:dyDescent="0.25">
      <c r="A3593" s="7">
        <v>40108</v>
      </c>
      <c r="B3593" s="8">
        <v>29.164100000000001</v>
      </c>
    </row>
    <row r="3594" spans="1:2" x14ac:dyDescent="0.25">
      <c r="A3594" s="7">
        <v>40109</v>
      </c>
      <c r="B3594" s="8">
        <v>29.085799999999999</v>
      </c>
    </row>
    <row r="3595" spans="1:2" x14ac:dyDescent="0.25">
      <c r="A3595" s="7">
        <v>40110</v>
      </c>
      <c r="B3595" s="8">
        <v>29.000299999999999</v>
      </c>
    </row>
    <row r="3596" spans="1:2" x14ac:dyDescent="0.25">
      <c r="A3596" s="7">
        <v>40113</v>
      </c>
      <c r="B3596" s="8">
        <v>28.940300000000001</v>
      </c>
    </row>
    <row r="3597" spans="1:2" x14ac:dyDescent="0.25">
      <c r="A3597" s="7">
        <v>40114</v>
      </c>
      <c r="B3597" s="8">
        <v>29.0184</v>
      </c>
    </row>
    <row r="3598" spans="1:2" x14ac:dyDescent="0.25">
      <c r="A3598" s="7">
        <v>40115</v>
      </c>
      <c r="B3598" s="8">
        <v>29.174900000000001</v>
      </c>
    </row>
    <row r="3599" spans="1:2" x14ac:dyDescent="0.25">
      <c r="A3599" s="7">
        <v>40116</v>
      </c>
      <c r="B3599" s="8">
        <v>29.344100000000001</v>
      </c>
    </row>
    <row r="3600" spans="1:2" x14ac:dyDescent="0.25">
      <c r="A3600" s="7">
        <v>40117</v>
      </c>
      <c r="B3600" s="8">
        <v>29.0488</v>
      </c>
    </row>
    <row r="3601" spans="1:2" x14ac:dyDescent="0.25">
      <c r="A3601" s="7">
        <v>40120</v>
      </c>
      <c r="B3601" s="8">
        <v>29.194400000000002</v>
      </c>
    </row>
    <row r="3602" spans="1:2" x14ac:dyDescent="0.25">
      <c r="A3602" s="7">
        <v>40121</v>
      </c>
      <c r="B3602" s="8">
        <v>29.233699999999999</v>
      </c>
    </row>
    <row r="3603" spans="1:2" x14ac:dyDescent="0.25">
      <c r="A3603" s="7">
        <v>40123</v>
      </c>
      <c r="B3603" s="8">
        <v>29.132999999999999</v>
      </c>
    </row>
    <row r="3604" spans="1:2" x14ac:dyDescent="0.25">
      <c r="A3604" s="7">
        <v>40124</v>
      </c>
      <c r="B3604" s="8">
        <v>29.015599999999999</v>
      </c>
    </row>
    <row r="3605" spans="1:2" x14ac:dyDescent="0.25">
      <c r="A3605" s="7">
        <v>40127</v>
      </c>
      <c r="B3605" s="8">
        <v>28.849699999999999</v>
      </c>
    </row>
    <row r="3606" spans="1:2" x14ac:dyDescent="0.25">
      <c r="A3606" s="7">
        <v>40128</v>
      </c>
      <c r="B3606" s="8">
        <v>28.739100000000001</v>
      </c>
    </row>
    <row r="3607" spans="1:2" x14ac:dyDescent="0.25">
      <c r="A3607" s="7">
        <v>40129</v>
      </c>
      <c r="B3607" s="8">
        <v>28.700700000000001</v>
      </c>
    </row>
    <row r="3608" spans="1:2" x14ac:dyDescent="0.25">
      <c r="A3608" s="7">
        <v>40130</v>
      </c>
      <c r="B3608" s="8">
        <v>28.670100000000001</v>
      </c>
    </row>
    <row r="3609" spans="1:2" x14ac:dyDescent="0.25">
      <c r="A3609" s="7">
        <v>40131</v>
      </c>
      <c r="B3609" s="8">
        <v>28.834499999999998</v>
      </c>
    </row>
    <row r="3610" spans="1:2" x14ac:dyDescent="0.25">
      <c r="A3610" s="7">
        <v>40134</v>
      </c>
      <c r="B3610" s="8">
        <v>28.670500000000001</v>
      </c>
    </row>
    <row r="3611" spans="1:2" x14ac:dyDescent="0.25">
      <c r="A3611" s="7">
        <v>40135</v>
      </c>
      <c r="B3611" s="8">
        <v>28.6768</v>
      </c>
    </row>
    <row r="3612" spans="1:2" x14ac:dyDescent="0.25">
      <c r="A3612" s="7">
        <v>40136</v>
      </c>
      <c r="B3612" s="8">
        <v>28.7163</v>
      </c>
    </row>
    <row r="3613" spans="1:2" x14ac:dyDescent="0.25">
      <c r="A3613" s="7">
        <v>40137</v>
      </c>
      <c r="B3613" s="8">
        <v>28.745899999999999</v>
      </c>
    </row>
    <row r="3614" spans="1:2" x14ac:dyDescent="0.25">
      <c r="A3614" s="7">
        <v>40138</v>
      </c>
      <c r="B3614" s="8">
        <v>28.855399999999999</v>
      </c>
    </row>
    <row r="3615" spans="1:2" x14ac:dyDescent="0.25">
      <c r="A3615" s="7">
        <v>40141</v>
      </c>
      <c r="B3615" s="8">
        <v>28.7986</v>
      </c>
    </row>
    <row r="3616" spans="1:2" x14ac:dyDescent="0.25">
      <c r="A3616" s="7">
        <v>40142</v>
      </c>
      <c r="B3616" s="8">
        <v>28.848099999999999</v>
      </c>
    </row>
    <row r="3617" spans="1:2" x14ac:dyDescent="0.25">
      <c r="A3617" s="7">
        <v>40143</v>
      </c>
      <c r="B3617" s="8">
        <v>28.790900000000001</v>
      </c>
    </row>
    <row r="3618" spans="1:2" x14ac:dyDescent="0.25">
      <c r="A3618" s="7">
        <v>40144</v>
      </c>
      <c r="B3618" s="8">
        <v>28.8751</v>
      </c>
    </row>
    <row r="3619" spans="1:2" x14ac:dyDescent="0.25">
      <c r="A3619" s="7">
        <v>40145</v>
      </c>
      <c r="B3619" s="8">
        <v>29.817900000000002</v>
      </c>
    </row>
    <row r="3620" spans="1:2" x14ac:dyDescent="0.25">
      <c r="A3620" s="7">
        <v>40148</v>
      </c>
      <c r="B3620" s="8">
        <v>29.0687</v>
      </c>
    </row>
    <row r="3621" spans="1:2" x14ac:dyDescent="0.25">
      <c r="A3621" s="7">
        <v>40149</v>
      </c>
      <c r="B3621" s="8">
        <v>29.177099999999999</v>
      </c>
    </row>
    <row r="3622" spans="1:2" x14ac:dyDescent="0.25">
      <c r="A3622" s="7">
        <v>40150</v>
      </c>
      <c r="B3622" s="8">
        <v>29.056000000000001</v>
      </c>
    </row>
    <row r="3623" spans="1:2" x14ac:dyDescent="0.25">
      <c r="A3623" s="7">
        <v>40151</v>
      </c>
      <c r="B3623" s="8">
        <v>29.242699999999999</v>
      </c>
    </row>
    <row r="3624" spans="1:2" x14ac:dyDescent="0.25">
      <c r="A3624" s="7">
        <v>40152</v>
      </c>
      <c r="B3624" s="8">
        <v>29.197900000000001</v>
      </c>
    </row>
    <row r="3625" spans="1:2" x14ac:dyDescent="0.25">
      <c r="A3625" s="7">
        <v>40155</v>
      </c>
      <c r="B3625" s="8">
        <v>29.522099999999998</v>
      </c>
    </row>
    <row r="3626" spans="1:2" x14ac:dyDescent="0.25">
      <c r="A3626" s="7">
        <v>40156</v>
      </c>
      <c r="B3626" s="8">
        <v>30.183900000000001</v>
      </c>
    </row>
    <row r="3627" spans="1:2" x14ac:dyDescent="0.25">
      <c r="A3627" s="7">
        <v>40157</v>
      </c>
      <c r="B3627" s="8">
        <v>30.7562</v>
      </c>
    </row>
    <row r="3628" spans="1:2" x14ac:dyDescent="0.25">
      <c r="A3628" s="7">
        <v>40158</v>
      </c>
      <c r="B3628" s="8">
        <v>30.626799999999999</v>
      </c>
    </row>
    <row r="3629" spans="1:2" x14ac:dyDescent="0.25">
      <c r="A3629" s="7">
        <v>40159</v>
      </c>
      <c r="B3629" s="8">
        <v>30.210699999999999</v>
      </c>
    </row>
    <row r="3630" spans="1:2" x14ac:dyDescent="0.25">
      <c r="A3630" s="7">
        <v>40162</v>
      </c>
      <c r="B3630" s="8">
        <v>30.048100000000002</v>
      </c>
    </row>
    <row r="3631" spans="1:2" x14ac:dyDescent="0.25">
      <c r="A3631" s="7">
        <v>40163</v>
      </c>
      <c r="B3631" s="8">
        <v>30.067799999999998</v>
      </c>
    </row>
    <row r="3632" spans="1:2" x14ac:dyDescent="0.25">
      <c r="A3632" s="7">
        <v>40164</v>
      </c>
      <c r="B3632" s="8">
        <v>30.197800000000001</v>
      </c>
    </row>
    <row r="3633" spans="1:2" x14ac:dyDescent="0.25">
      <c r="A3633" s="7">
        <v>40165</v>
      </c>
      <c r="B3633" s="8">
        <v>30.4392</v>
      </c>
    </row>
    <row r="3634" spans="1:2" x14ac:dyDescent="0.25">
      <c r="A3634" s="7">
        <v>40166</v>
      </c>
      <c r="B3634" s="8">
        <v>30.718699999999998</v>
      </c>
    </row>
    <row r="3635" spans="1:2" x14ac:dyDescent="0.25">
      <c r="A3635" s="7">
        <v>40169</v>
      </c>
      <c r="B3635" s="8">
        <v>30.552900000000001</v>
      </c>
    </row>
    <row r="3636" spans="1:2" x14ac:dyDescent="0.25">
      <c r="A3636" s="7">
        <v>40170</v>
      </c>
      <c r="B3636" s="8">
        <v>30.443899999999999</v>
      </c>
    </row>
    <row r="3637" spans="1:2" x14ac:dyDescent="0.25">
      <c r="A3637" s="7">
        <v>40171</v>
      </c>
      <c r="B3637" s="8">
        <v>30.500699999999998</v>
      </c>
    </row>
    <row r="3638" spans="1:2" x14ac:dyDescent="0.25">
      <c r="A3638" s="7">
        <v>40172</v>
      </c>
      <c r="B3638" s="8">
        <v>29.929200000000002</v>
      </c>
    </row>
    <row r="3639" spans="1:2" x14ac:dyDescent="0.25">
      <c r="A3639" s="7">
        <v>40173</v>
      </c>
      <c r="B3639" s="8">
        <v>29.426600000000001</v>
      </c>
    </row>
    <row r="3640" spans="1:2" x14ac:dyDescent="0.25">
      <c r="A3640" s="7">
        <v>40176</v>
      </c>
      <c r="B3640" s="8">
        <v>29.595199999999998</v>
      </c>
    </row>
    <row r="3641" spans="1:2" x14ac:dyDescent="0.25">
      <c r="A3641" s="7">
        <v>40177</v>
      </c>
      <c r="B3641" s="8">
        <v>29.8491</v>
      </c>
    </row>
    <row r="3642" spans="1:2" x14ac:dyDescent="0.25">
      <c r="A3642" s="7">
        <v>40178</v>
      </c>
      <c r="B3642" s="8">
        <v>30.244199999999999</v>
      </c>
    </row>
    <row r="3643" spans="1:2" x14ac:dyDescent="0.25">
      <c r="A3643" s="7">
        <v>40179</v>
      </c>
      <c r="B3643" s="8">
        <v>30.185099999999998</v>
      </c>
    </row>
    <row r="3644" spans="1:2" x14ac:dyDescent="0.25">
      <c r="A3644" s="7">
        <v>40190</v>
      </c>
      <c r="B3644" s="8">
        <v>29.4283</v>
      </c>
    </row>
    <row r="3645" spans="1:2" x14ac:dyDescent="0.25">
      <c r="A3645" s="7">
        <v>40191</v>
      </c>
      <c r="B3645" s="8">
        <v>29.377400000000002</v>
      </c>
    </row>
    <row r="3646" spans="1:2" x14ac:dyDescent="0.25">
      <c r="A3646" s="7">
        <v>40192</v>
      </c>
      <c r="B3646" s="8">
        <v>29.640899999999998</v>
      </c>
    </row>
    <row r="3647" spans="1:2" x14ac:dyDescent="0.25">
      <c r="A3647" s="7">
        <v>40193</v>
      </c>
      <c r="B3647" s="8">
        <v>29.4299</v>
      </c>
    </row>
    <row r="3648" spans="1:2" x14ac:dyDescent="0.25">
      <c r="A3648" s="7">
        <v>40194</v>
      </c>
      <c r="B3648" s="8">
        <v>29.560300000000002</v>
      </c>
    </row>
    <row r="3649" spans="1:2" x14ac:dyDescent="0.25">
      <c r="A3649" s="7">
        <v>40197</v>
      </c>
      <c r="B3649" s="8">
        <v>29.596299999999999</v>
      </c>
    </row>
    <row r="3650" spans="1:2" x14ac:dyDescent="0.25">
      <c r="A3650" s="7">
        <v>40198</v>
      </c>
      <c r="B3650" s="8">
        <v>29.5184</v>
      </c>
    </row>
    <row r="3651" spans="1:2" x14ac:dyDescent="0.25">
      <c r="A3651" s="7">
        <v>40199</v>
      </c>
      <c r="B3651" s="8">
        <v>29.694099999999999</v>
      </c>
    </row>
    <row r="3652" spans="1:2" x14ac:dyDescent="0.25">
      <c r="A3652" s="7">
        <v>40200</v>
      </c>
      <c r="B3652" s="8">
        <v>29.7486</v>
      </c>
    </row>
    <row r="3653" spans="1:2" x14ac:dyDescent="0.25">
      <c r="A3653" s="7">
        <v>40201</v>
      </c>
      <c r="B3653" s="8">
        <v>29.745799999999999</v>
      </c>
    </row>
    <row r="3654" spans="1:2" x14ac:dyDescent="0.25">
      <c r="A3654" s="7">
        <v>40204</v>
      </c>
      <c r="B3654" s="8">
        <v>30.0946</v>
      </c>
    </row>
    <row r="3655" spans="1:2" x14ac:dyDescent="0.25">
      <c r="A3655" s="7">
        <v>40205</v>
      </c>
      <c r="B3655" s="8">
        <v>30.313600000000001</v>
      </c>
    </row>
    <row r="3656" spans="1:2" x14ac:dyDescent="0.25">
      <c r="A3656" s="7">
        <v>40206</v>
      </c>
      <c r="B3656" s="8">
        <v>30.292100000000001</v>
      </c>
    </row>
    <row r="3657" spans="1:2" x14ac:dyDescent="0.25">
      <c r="A3657" s="7">
        <v>40207</v>
      </c>
      <c r="B3657" s="8">
        <v>30.363099999999999</v>
      </c>
    </row>
    <row r="3658" spans="1:2" x14ac:dyDescent="0.25">
      <c r="A3658" s="7">
        <v>40208</v>
      </c>
      <c r="B3658" s="8">
        <v>30.4312</v>
      </c>
    </row>
    <row r="3659" spans="1:2" x14ac:dyDescent="0.25">
      <c r="A3659" s="7">
        <v>40211</v>
      </c>
      <c r="B3659" s="8">
        <v>30.3996</v>
      </c>
    </row>
    <row r="3660" spans="1:2" x14ac:dyDescent="0.25">
      <c r="A3660" s="7">
        <v>40212</v>
      </c>
      <c r="B3660" s="8">
        <v>30.183</v>
      </c>
    </row>
    <row r="3661" spans="1:2" x14ac:dyDescent="0.25">
      <c r="A3661" s="7">
        <v>40213</v>
      </c>
      <c r="B3661" s="8">
        <v>29.8779</v>
      </c>
    </row>
    <row r="3662" spans="1:2" x14ac:dyDescent="0.25">
      <c r="A3662" s="7">
        <v>40214</v>
      </c>
      <c r="B3662" s="8">
        <v>30.005400000000002</v>
      </c>
    </row>
    <row r="3663" spans="1:2" x14ac:dyDescent="0.25">
      <c r="A3663" s="7">
        <v>40215</v>
      </c>
      <c r="B3663" s="8">
        <v>30.4666</v>
      </c>
    </row>
    <row r="3664" spans="1:2" x14ac:dyDescent="0.25">
      <c r="A3664" s="7">
        <v>40218</v>
      </c>
      <c r="B3664" s="8">
        <v>30.515799999999999</v>
      </c>
    </row>
    <row r="3665" spans="1:2" x14ac:dyDescent="0.25">
      <c r="A3665" s="7">
        <v>40219</v>
      </c>
      <c r="B3665" s="8">
        <v>30.3735</v>
      </c>
    </row>
    <row r="3666" spans="1:2" x14ac:dyDescent="0.25">
      <c r="A3666" s="7">
        <v>40220</v>
      </c>
      <c r="B3666" s="8">
        <v>30.246200000000002</v>
      </c>
    </row>
    <row r="3667" spans="1:2" x14ac:dyDescent="0.25">
      <c r="A3667" s="7">
        <v>40221</v>
      </c>
      <c r="B3667" s="8">
        <v>30.124500000000001</v>
      </c>
    </row>
    <row r="3668" spans="1:2" x14ac:dyDescent="0.25">
      <c r="A3668" s="7">
        <v>40222</v>
      </c>
      <c r="B3668" s="8">
        <v>30.159500000000001</v>
      </c>
    </row>
    <row r="3669" spans="1:2" x14ac:dyDescent="0.25">
      <c r="A3669" s="7">
        <v>40225</v>
      </c>
      <c r="B3669" s="8">
        <v>30.220700000000001</v>
      </c>
    </row>
    <row r="3670" spans="1:2" x14ac:dyDescent="0.25">
      <c r="A3670" s="7">
        <v>40226</v>
      </c>
      <c r="B3670" s="8">
        <v>30.117599999999999</v>
      </c>
    </row>
    <row r="3671" spans="1:2" x14ac:dyDescent="0.25">
      <c r="A3671" s="7">
        <v>40227</v>
      </c>
      <c r="B3671" s="8">
        <v>29.976099999999999</v>
      </c>
    </row>
    <row r="3672" spans="1:2" x14ac:dyDescent="0.25">
      <c r="A3672" s="7">
        <v>40228</v>
      </c>
      <c r="B3672" s="8">
        <v>30.113800000000001</v>
      </c>
    </row>
    <row r="3673" spans="1:2" x14ac:dyDescent="0.25">
      <c r="A3673" s="7">
        <v>40229</v>
      </c>
      <c r="B3673" s="8">
        <v>30.151</v>
      </c>
    </row>
    <row r="3674" spans="1:2" x14ac:dyDescent="0.25">
      <c r="A3674" s="7">
        <v>40234</v>
      </c>
      <c r="B3674" s="8">
        <v>30.030899999999999</v>
      </c>
    </row>
    <row r="3675" spans="1:2" x14ac:dyDescent="0.25">
      <c r="A3675" s="7">
        <v>40235</v>
      </c>
      <c r="B3675" s="8">
        <v>30.052099999999999</v>
      </c>
    </row>
    <row r="3676" spans="1:2" x14ac:dyDescent="0.25">
      <c r="A3676" s="7">
        <v>40236</v>
      </c>
      <c r="B3676" s="8">
        <v>30.038799999999998</v>
      </c>
    </row>
    <row r="3677" spans="1:2" x14ac:dyDescent="0.25">
      <c r="A3677" s="7">
        <v>40237</v>
      </c>
      <c r="B3677" s="8">
        <v>29.948399999999999</v>
      </c>
    </row>
    <row r="3678" spans="1:2" x14ac:dyDescent="0.25">
      <c r="A3678" s="7">
        <v>40239</v>
      </c>
      <c r="B3678" s="8">
        <v>29.93</v>
      </c>
    </row>
    <row r="3679" spans="1:2" x14ac:dyDescent="0.25">
      <c r="A3679" s="7">
        <v>40240</v>
      </c>
      <c r="B3679" s="8">
        <v>29.977900000000002</v>
      </c>
    </row>
    <row r="3680" spans="1:2" x14ac:dyDescent="0.25">
      <c r="A3680" s="7">
        <v>40241</v>
      </c>
      <c r="B3680" s="8">
        <v>29.814</v>
      </c>
    </row>
    <row r="3681" spans="1:2" x14ac:dyDescent="0.25">
      <c r="A3681" s="7">
        <v>40242</v>
      </c>
      <c r="B3681" s="8">
        <v>29.8217</v>
      </c>
    </row>
    <row r="3682" spans="1:2" x14ac:dyDescent="0.25">
      <c r="A3682" s="7">
        <v>40243</v>
      </c>
      <c r="B3682" s="8">
        <v>29.836600000000001</v>
      </c>
    </row>
    <row r="3683" spans="1:2" x14ac:dyDescent="0.25">
      <c r="A3683" s="7">
        <v>40247</v>
      </c>
      <c r="B3683" s="8">
        <v>29.7499</v>
      </c>
    </row>
    <row r="3684" spans="1:2" x14ac:dyDescent="0.25">
      <c r="A3684" s="7">
        <v>40248</v>
      </c>
      <c r="B3684" s="8">
        <v>29.724900000000002</v>
      </c>
    </row>
    <row r="3685" spans="1:2" x14ac:dyDescent="0.25">
      <c r="A3685" s="7">
        <v>40249</v>
      </c>
      <c r="B3685" s="8">
        <v>29.519500000000001</v>
      </c>
    </row>
    <row r="3686" spans="1:2" x14ac:dyDescent="0.25">
      <c r="A3686" s="7">
        <v>40250</v>
      </c>
      <c r="B3686" s="8">
        <v>29.389700000000001</v>
      </c>
    </row>
    <row r="3687" spans="1:2" x14ac:dyDescent="0.25">
      <c r="A3687" s="7">
        <v>40253</v>
      </c>
      <c r="B3687" s="8">
        <v>29.3353</v>
      </c>
    </row>
    <row r="3688" spans="1:2" x14ac:dyDescent="0.25">
      <c r="A3688" s="7">
        <v>40254</v>
      </c>
      <c r="B3688" s="8">
        <v>29.424199999999999</v>
      </c>
    </row>
    <row r="3689" spans="1:2" x14ac:dyDescent="0.25">
      <c r="A3689" s="7">
        <v>40255</v>
      </c>
      <c r="B3689" s="8">
        <v>29.192699999999999</v>
      </c>
    </row>
    <row r="3690" spans="1:2" x14ac:dyDescent="0.25">
      <c r="A3690" s="7">
        <v>40256</v>
      </c>
      <c r="B3690" s="8">
        <v>29.222300000000001</v>
      </c>
    </row>
    <row r="3691" spans="1:2" x14ac:dyDescent="0.25">
      <c r="A3691" s="7">
        <v>40257</v>
      </c>
      <c r="B3691" s="8">
        <v>29.256499999999999</v>
      </c>
    </row>
    <row r="3692" spans="1:2" x14ac:dyDescent="0.25">
      <c r="A3692" s="7">
        <v>40260</v>
      </c>
      <c r="B3692" s="8">
        <v>29.338899999999999</v>
      </c>
    </row>
    <row r="3693" spans="1:2" x14ac:dyDescent="0.25">
      <c r="A3693" s="7">
        <v>40261</v>
      </c>
      <c r="B3693" s="8">
        <v>29.470700000000001</v>
      </c>
    </row>
    <row r="3694" spans="1:2" x14ac:dyDescent="0.25">
      <c r="A3694" s="7">
        <v>40262</v>
      </c>
      <c r="B3694" s="8">
        <v>29.5764</v>
      </c>
    </row>
    <row r="3695" spans="1:2" x14ac:dyDescent="0.25">
      <c r="A3695" s="7">
        <v>40263</v>
      </c>
      <c r="B3695" s="8">
        <v>29.6572</v>
      </c>
    </row>
    <row r="3696" spans="1:2" x14ac:dyDescent="0.25">
      <c r="A3696" s="7">
        <v>40264</v>
      </c>
      <c r="B3696" s="8">
        <v>29.514199999999999</v>
      </c>
    </row>
    <row r="3697" spans="1:2" x14ac:dyDescent="0.25">
      <c r="A3697" s="7">
        <v>40267</v>
      </c>
      <c r="B3697" s="8">
        <v>29.6309</v>
      </c>
    </row>
    <row r="3698" spans="1:2" x14ac:dyDescent="0.25">
      <c r="A3698" s="7">
        <v>40268</v>
      </c>
      <c r="B3698" s="8">
        <v>29.363800000000001</v>
      </c>
    </row>
    <row r="3699" spans="1:2" x14ac:dyDescent="0.25">
      <c r="A3699" s="7">
        <v>40269</v>
      </c>
      <c r="B3699" s="8">
        <v>29.4956</v>
      </c>
    </row>
    <row r="3700" spans="1:2" x14ac:dyDescent="0.25">
      <c r="A3700" s="7">
        <v>40270</v>
      </c>
      <c r="B3700" s="8">
        <v>29.439399999999999</v>
      </c>
    </row>
    <row r="3701" spans="1:2" x14ac:dyDescent="0.25">
      <c r="A3701" s="7">
        <v>40271</v>
      </c>
      <c r="B3701" s="8">
        <v>29.2194</v>
      </c>
    </row>
    <row r="3702" spans="1:2" x14ac:dyDescent="0.25">
      <c r="A3702" s="7">
        <v>40274</v>
      </c>
      <c r="B3702" s="8">
        <v>29.209700000000002</v>
      </c>
    </row>
    <row r="3703" spans="1:2" x14ac:dyDescent="0.25">
      <c r="A3703" s="7">
        <v>40275</v>
      </c>
      <c r="B3703" s="8">
        <v>29.241599999999998</v>
      </c>
    </row>
    <row r="3704" spans="1:2" x14ac:dyDescent="0.25">
      <c r="A3704" s="7">
        <v>40276</v>
      </c>
      <c r="B3704" s="8">
        <v>29.294</v>
      </c>
    </row>
    <row r="3705" spans="1:2" x14ac:dyDescent="0.25">
      <c r="A3705" s="7">
        <v>40277</v>
      </c>
      <c r="B3705" s="8">
        <v>29.400300000000001</v>
      </c>
    </row>
    <row r="3706" spans="1:2" x14ac:dyDescent="0.25">
      <c r="A3706" s="7">
        <v>40278</v>
      </c>
      <c r="B3706" s="8">
        <v>29.3232</v>
      </c>
    </row>
    <row r="3707" spans="1:2" x14ac:dyDescent="0.25">
      <c r="A3707" s="7">
        <v>40281</v>
      </c>
      <c r="B3707" s="8">
        <v>28.942799999999998</v>
      </c>
    </row>
    <row r="3708" spans="1:2" x14ac:dyDescent="0.25">
      <c r="A3708" s="7">
        <v>40282</v>
      </c>
      <c r="B3708" s="8">
        <v>29.029399999999999</v>
      </c>
    </row>
    <row r="3709" spans="1:2" x14ac:dyDescent="0.25">
      <c r="A3709" s="7">
        <v>40283</v>
      </c>
      <c r="B3709" s="8">
        <v>29.0444</v>
      </c>
    </row>
    <row r="3710" spans="1:2" x14ac:dyDescent="0.25">
      <c r="A3710" s="7">
        <v>40284</v>
      </c>
      <c r="B3710" s="8">
        <v>28.931000000000001</v>
      </c>
    </row>
    <row r="3711" spans="1:2" x14ac:dyDescent="0.25">
      <c r="A3711" s="7">
        <v>40285</v>
      </c>
      <c r="B3711" s="8">
        <v>29.032499999999999</v>
      </c>
    </row>
    <row r="3712" spans="1:2" x14ac:dyDescent="0.25">
      <c r="A3712" s="7">
        <v>40288</v>
      </c>
      <c r="B3712" s="8">
        <v>29.196899999999999</v>
      </c>
    </row>
    <row r="3713" spans="1:2" x14ac:dyDescent="0.25">
      <c r="A3713" s="7">
        <v>40289</v>
      </c>
      <c r="B3713" s="8">
        <v>29.138100000000001</v>
      </c>
    </row>
    <row r="3714" spans="1:2" x14ac:dyDescent="0.25">
      <c r="A3714" s="7">
        <v>40290</v>
      </c>
      <c r="B3714" s="8">
        <v>29.090599999999998</v>
      </c>
    </row>
    <row r="3715" spans="1:2" x14ac:dyDescent="0.25">
      <c r="A3715" s="7">
        <v>40291</v>
      </c>
      <c r="B3715" s="8">
        <v>29.128799999999998</v>
      </c>
    </row>
    <row r="3716" spans="1:2" x14ac:dyDescent="0.25">
      <c r="A3716" s="7">
        <v>40292</v>
      </c>
      <c r="B3716" s="8">
        <v>29.2743</v>
      </c>
    </row>
    <row r="3717" spans="1:2" x14ac:dyDescent="0.25">
      <c r="A3717" s="7">
        <v>40295</v>
      </c>
      <c r="B3717" s="8">
        <v>29.088200000000001</v>
      </c>
    </row>
    <row r="3718" spans="1:2" x14ac:dyDescent="0.25">
      <c r="A3718" s="7">
        <v>40296</v>
      </c>
      <c r="B3718" s="8">
        <v>29.0623</v>
      </c>
    </row>
    <row r="3719" spans="1:2" x14ac:dyDescent="0.25">
      <c r="A3719" s="7">
        <v>40297</v>
      </c>
      <c r="B3719" s="8">
        <v>29.380099999999999</v>
      </c>
    </row>
    <row r="3720" spans="1:2" x14ac:dyDescent="0.25">
      <c r="A3720" s="7">
        <v>40298</v>
      </c>
      <c r="B3720" s="8">
        <v>29.288599999999999</v>
      </c>
    </row>
    <row r="3721" spans="1:2" x14ac:dyDescent="0.25">
      <c r="A3721" s="7">
        <v>40299</v>
      </c>
      <c r="B3721" s="8">
        <v>29.153700000000001</v>
      </c>
    </row>
    <row r="3722" spans="1:2" x14ac:dyDescent="0.25">
      <c r="A3722" s="7">
        <v>40303</v>
      </c>
      <c r="B3722" s="8">
        <v>29.298200000000001</v>
      </c>
    </row>
    <row r="3723" spans="1:2" x14ac:dyDescent="0.25">
      <c r="A3723" s="7">
        <v>40304</v>
      </c>
      <c r="B3723" s="8">
        <v>29.6812</v>
      </c>
    </row>
    <row r="3724" spans="1:2" x14ac:dyDescent="0.25">
      <c r="A3724" s="7">
        <v>40305</v>
      </c>
      <c r="B3724" s="8">
        <v>30.2971</v>
      </c>
    </row>
    <row r="3725" spans="1:2" x14ac:dyDescent="0.25">
      <c r="A3725" s="7">
        <v>40306</v>
      </c>
      <c r="B3725" s="8">
        <v>30.7193</v>
      </c>
    </row>
    <row r="3726" spans="1:2" x14ac:dyDescent="0.25">
      <c r="A3726" s="7">
        <v>40310</v>
      </c>
      <c r="B3726" s="8">
        <v>30.360900000000001</v>
      </c>
    </row>
    <row r="3727" spans="1:2" x14ac:dyDescent="0.25">
      <c r="A3727" s="7">
        <v>40311</v>
      </c>
      <c r="B3727" s="8">
        <v>30.204799999999999</v>
      </c>
    </row>
    <row r="3728" spans="1:2" x14ac:dyDescent="0.25">
      <c r="A3728" s="7">
        <v>40312</v>
      </c>
      <c r="B3728" s="8">
        <v>29.8597</v>
      </c>
    </row>
    <row r="3729" spans="1:2" x14ac:dyDescent="0.25">
      <c r="A3729" s="7">
        <v>40313</v>
      </c>
      <c r="B3729" s="8">
        <v>30.057500000000001</v>
      </c>
    </row>
    <row r="3730" spans="1:2" x14ac:dyDescent="0.25">
      <c r="A3730" s="7">
        <v>40316</v>
      </c>
      <c r="B3730" s="8">
        <v>30.698599999999999</v>
      </c>
    </row>
    <row r="3731" spans="1:2" x14ac:dyDescent="0.25">
      <c r="A3731" s="7">
        <v>40317</v>
      </c>
      <c r="B3731" s="8">
        <v>30.394600000000001</v>
      </c>
    </row>
    <row r="3732" spans="1:2" x14ac:dyDescent="0.25">
      <c r="A3732" s="7">
        <v>40318</v>
      </c>
      <c r="B3732" s="8">
        <v>30.6953</v>
      </c>
    </row>
    <row r="3733" spans="1:2" x14ac:dyDescent="0.25">
      <c r="A3733" s="7">
        <v>40319</v>
      </c>
      <c r="B3733" s="8">
        <v>30.752300000000002</v>
      </c>
    </row>
    <row r="3734" spans="1:2" x14ac:dyDescent="0.25">
      <c r="A3734" s="7">
        <v>40320</v>
      </c>
      <c r="B3734" s="8">
        <v>31.057600000000001</v>
      </c>
    </row>
    <row r="3735" spans="1:2" x14ac:dyDescent="0.25">
      <c r="A3735" s="7">
        <v>40323</v>
      </c>
      <c r="B3735" s="8">
        <v>30.875399999999999</v>
      </c>
    </row>
    <row r="3736" spans="1:2" x14ac:dyDescent="0.25">
      <c r="A3736" s="7">
        <v>40324</v>
      </c>
      <c r="B3736" s="8">
        <v>31.429300000000001</v>
      </c>
    </row>
    <row r="3737" spans="1:2" x14ac:dyDescent="0.25">
      <c r="A3737" s="7">
        <v>40325</v>
      </c>
      <c r="B3737" s="8">
        <v>31.3538</v>
      </c>
    </row>
    <row r="3738" spans="1:2" x14ac:dyDescent="0.25">
      <c r="A3738" s="7">
        <v>40326</v>
      </c>
      <c r="B3738" s="8">
        <v>30.878599999999999</v>
      </c>
    </row>
    <row r="3739" spans="1:2" x14ac:dyDescent="0.25">
      <c r="A3739" s="7">
        <v>40327</v>
      </c>
      <c r="B3739" s="8">
        <v>30.4956</v>
      </c>
    </row>
    <row r="3740" spans="1:2" x14ac:dyDescent="0.25">
      <c r="A3740" s="7">
        <v>40330</v>
      </c>
      <c r="B3740" s="8">
        <v>30.74</v>
      </c>
    </row>
    <row r="3741" spans="1:2" x14ac:dyDescent="0.25">
      <c r="A3741" s="7">
        <v>40331</v>
      </c>
      <c r="B3741" s="8">
        <v>31.0702</v>
      </c>
    </row>
    <row r="3742" spans="1:2" x14ac:dyDescent="0.25">
      <c r="A3742" s="7">
        <v>40332</v>
      </c>
      <c r="B3742" s="8">
        <v>31.19</v>
      </c>
    </row>
    <row r="3743" spans="1:2" x14ac:dyDescent="0.25">
      <c r="A3743" s="7">
        <v>40333</v>
      </c>
      <c r="B3743" s="8">
        <v>30.893799999999999</v>
      </c>
    </row>
    <row r="3744" spans="1:2" x14ac:dyDescent="0.25">
      <c r="A3744" s="7">
        <v>40334</v>
      </c>
      <c r="B3744" s="8">
        <v>31.0685</v>
      </c>
    </row>
    <row r="3745" spans="1:2" x14ac:dyDescent="0.25">
      <c r="A3745" s="7">
        <v>40337</v>
      </c>
      <c r="B3745" s="8">
        <v>31.779800000000002</v>
      </c>
    </row>
    <row r="3746" spans="1:2" x14ac:dyDescent="0.25">
      <c r="A3746" s="7">
        <v>40338</v>
      </c>
      <c r="B3746" s="8">
        <v>31.62</v>
      </c>
    </row>
    <row r="3747" spans="1:2" x14ac:dyDescent="0.25">
      <c r="A3747" s="7">
        <v>40339</v>
      </c>
      <c r="B3747" s="8">
        <v>31.7302</v>
      </c>
    </row>
    <row r="3748" spans="1:2" x14ac:dyDescent="0.25">
      <c r="A3748" s="7">
        <v>40340</v>
      </c>
      <c r="B3748" s="8">
        <v>31.574200000000001</v>
      </c>
    </row>
    <row r="3749" spans="1:2" x14ac:dyDescent="0.25">
      <c r="A3749" s="7">
        <v>40341</v>
      </c>
      <c r="B3749" s="8">
        <v>31.447099999999999</v>
      </c>
    </row>
    <row r="3750" spans="1:2" x14ac:dyDescent="0.25">
      <c r="A3750" s="7">
        <v>40345</v>
      </c>
      <c r="B3750" s="8">
        <v>31.459499999999998</v>
      </c>
    </row>
    <row r="3751" spans="1:2" x14ac:dyDescent="0.25">
      <c r="A3751" s="7">
        <v>40346</v>
      </c>
      <c r="B3751" s="8">
        <v>31.156600000000001</v>
      </c>
    </row>
    <row r="3752" spans="1:2" x14ac:dyDescent="0.25">
      <c r="A3752" s="7">
        <v>40347</v>
      </c>
      <c r="B3752" s="8">
        <v>31.185400000000001</v>
      </c>
    </row>
    <row r="3753" spans="1:2" x14ac:dyDescent="0.25">
      <c r="A3753" s="7">
        <v>40348</v>
      </c>
      <c r="B3753" s="8">
        <v>30.884</v>
      </c>
    </row>
    <row r="3754" spans="1:2" x14ac:dyDescent="0.25">
      <c r="A3754" s="7">
        <v>40351</v>
      </c>
      <c r="B3754" s="8">
        <v>30.726700000000001</v>
      </c>
    </row>
    <row r="3755" spans="1:2" x14ac:dyDescent="0.25">
      <c r="A3755" s="7">
        <v>40352</v>
      </c>
      <c r="B3755" s="8">
        <v>30.896000000000001</v>
      </c>
    </row>
    <row r="3756" spans="1:2" x14ac:dyDescent="0.25">
      <c r="A3756" s="7">
        <v>40353</v>
      </c>
      <c r="B3756" s="8">
        <v>30.9694</v>
      </c>
    </row>
    <row r="3757" spans="1:2" x14ac:dyDescent="0.25">
      <c r="A3757" s="7">
        <v>40354</v>
      </c>
      <c r="B3757" s="8">
        <v>31.014900000000001</v>
      </c>
    </row>
    <row r="3758" spans="1:2" x14ac:dyDescent="0.25">
      <c r="A3758" s="7">
        <v>40355</v>
      </c>
      <c r="B3758" s="8">
        <v>31.0761</v>
      </c>
    </row>
    <row r="3759" spans="1:2" x14ac:dyDescent="0.25">
      <c r="A3759" s="7">
        <v>40358</v>
      </c>
      <c r="B3759" s="8">
        <v>30.9833</v>
      </c>
    </row>
    <row r="3760" spans="1:2" x14ac:dyDescent="0.25">
      <c r="A3760" s="7">
        <v>40359</v>
      </c>
      <c r="B3760" s="8">
        <v>31.195399999999999</v>
      </c>
    </row>
    <row r="3761" spans="1:2" x14ac:dyDescent="0.25">
      <c r="A3761" s="7">
        <v>40360</v>
      </c>
      <c r="B3761" s="8">
        <v>31.255400000000002</v>
      </c>
    </row>
    <row r="3762" spans="1:2" x14ac:dyDescent="0.25">
      <c r="A3762" s="7">
        <v>40361</v>
      </c>
      <c r="B3762" s="8">
        <v>31.3703</v>
      </c>
    </row>
    <row r="3763" spans="1:2" x14ac:dyDescent="0.25">
      <c r="A3763" s="7">
        <v>40362</v>
      </c>
      <c r="B3763" s="8">
        <v>31.194199999999999</v>
      </c>
    </row>
    <row r="3764" spans="1:2" x14ac:dyDescent="0.25">
      <c r="A3764" s="7">
        <v>40365</v>
      </c>
      <c r="B3764" s="8">
        <v>31.112400000000001</v>
      </c>
    </row>
    <row r="3765" spans="1:2" x14ac:dyDescent="0.25">
      <c r="A3765" s="7">
        <v>40366</v>
      </c>
      <c r="B3765" s="8">
        <v>31.112400000000001</v>
      </c>
    </row>
    <row r="3766" spans="1:2" x14ac:dyDescent="0.25">
      <c r="A3766" s="7">
        <v>40367</v>
      </c>
      <c r="B3766" s="8">
        <v>31.092199999999998</v>
      </c>
    </row>
    <row r="3767" spans="1:2" x14ac:dyDescent="0.25">
      <c r="A3767" s="7">
        <v>40368</v>
      </c>
      <c r="B3767" s="8">
        <v>30.947900000000001</v>
      </c>
    </row>
    <row r="3768" spans="1:2" x14ac:dyDescent="0.25">
      <c r="A3768" s="7">
        <v>40369</v>
      </c>
      <c r="B3768" s="8">
        <v>30.795300000000001</v>
      </c>
    </row>
    <row r="3769" spans="1:2" x14ac:dyDescent="0.25">
      <c r="A3769" s="7">
        <v>40372</v>
      </c>
      <c r="B3769" s="8">
        <v>30.882300000000001</v>
      </c>
    </row>
    <row r="3770" spans="1:2" x14ac:dyDescent="0.25">
      <c r="A3770" s="7">
        <v>40373</v>
      </c>
      <c r="B3770" s="8">
        <v>30.854299999999999</v>
      </c>
    </row>
    <row r="3771" spans="1:2" x14ac:dyDescent="0.25">
      <c r="A3771" s="7">
        <v>40374</v>
      </c>
      <c r="B3771" s="8">
        <v>30.539000000000001</v>
      </c>
    </row>
    <row r="3772" spans="1:2" x14ac:dyDescent="0.25">
      <c r="A3772" s="7">
        <v>40375</v>
      </c>
      <c r="B3772" s="8">
        <v>30.561900000000001</v>
      </c>
    </row>
    <row r="3773" spans="1:2" x14ac:dyDescent="0.25">
      <c r="A3773" s="7">
        <v>40376</v>
      </c>
      <c r="B3773" s="8">
        <v>30.461500000000001</v>
      </c>
    </row>
    <row r="3774" spans="1:2" x14ac:dyDescent="0.25">
      <c r="A3774" s="7">
        <v>40379</v>
      </c>
      <c r="B3774" s="8">
        <v>30.573899999999998</v>
      </c>
    </row>
    <row r="3775" spans="1:2" x14ac:dyDescent="0.25">
      <c r="A3775" s="7">
        <v>40380</v>
      </c>
      <c r="B3775" s="8">
        <v>30.405799999999999</v>
      </c>
    </row>
    <row r="3776" spans="1:2" x14ac:dyDescent="0.25">
      <c r="A3776" s="7">
        <v>40381</v>
      </c>
      <c r="B3776" s="8">
        <v>30.405899999999999</v>
      </c>
    </row>
    <row r="3777" spans="1:2" x14ac:dyDescent="0.25">
      <c r="A3777" s="7">
        <v>40382</v>
      </c>
      <c r="B3777" s="8">
        <v>30.520499999999998</v>
      </c>
    </row>
    <row r="3778" spans="1:2" x14ac:dyDescent="0.25">
      <c r="A3778" s="7">
        <v>40383</v>
      </c>
      <c r="B3778" s="8">
        <v>30.383900000000001</v>
      </c>
    </row>
    <row r="3779" spans="1:2" x14ac:dyDescent="0.25">
      <c r="A3779" s="7">
        <v>40386</v>
      </c>
      <c r="B3779" s="8">
        <v>30.300599999999999</v>
      </c>
    </row>
    <row r="3780" spans="1:2" x14ac:dyDescent="0.25">
      <c r="A3780" s="7">
        <v>40387</v>
      </c>
      <c r="B3780" s="8">
        <v>30.239100000000001</v>
      </c>
    </row>
    <row r="3781" spans="1:2" x14ac:dyDescent="0.25">
      <c r="A3781" s="7">
        <v>40388</v>
      </c>
      <c r="B3781" s="8">
        <v>30.206600000000002</v>
      </c>
    </row>
    <row r="3782" spans="1:2" x14ac:dyDescent="0.25">
      <c r="A3782" s="7">
        <v>40389</v>
      </c>
      <c r="B3782" s="8">
        <v>30.217300000000002</v>
      </c>
    </row>
    <row r="3783" spans="1:2" x14ac:dyDescent="0.25">
      <c r="A3783" s="7">
        <v>40390</v>
      </c>
      <c r="B3783" s="8">
        <v>30.186900000000001</v>
      </c>
    </row>
    <row r="3784" spans="1:2" x14ac:dyDescent="0.25">
      <c r="A3784" s="7">
        <v>40393</v>
      </c>
      <c r="B3784" s="8">
        <v>30.1861</v>
      </c>
    </row>
    <row r="3785" spans="1:2" x14ac:dyDescent="0.25">
      <c r="A3785" s="7">
        <v>40394</v>
      </c>
      <c r="B3785" s="8">
        <v>29.9681</v>
      </c>
    </row>
    <row r="3786" spans="1:2" x14ac:dyDescent="0.25">
      <c r="A3786" s="7">
        <v>40395</v>
      </c>
      <c r="B3786" s="8">
        <v>29.7958</v>
      </c>
    </row>
    <row r="3787" spans="1:2" x14ac:dyDescent="0.25">
      <c r="A3787" s="7">
        <v>40396</v>
      </c>
      <c r="B3787" s="8">
        <v>29.863299999999999</v>
      </c>
    </row>
    <row r="3788" spans="1:2" x14ac:dyDescent="0.25">
      <c r="A3788" s="7">
        <v>40397</v>
      </c>
      <c r="B3788" s="8">
        <v>29.831199999999999</v>
      </c>
    </row>
    <row r="3789" spans="1:2" x14ac:dyDescent="0.25">
      <c r="A3789" s="7">
        <v>40400</v>
      </c>
      <c r="B3789" s="8">
        <v>29.8186</v>
      </c>
    </row>
    <row r="3790" spans="1:2" x14ac:dyDescent="0.25">
      <c r="A3790" s="7">
        <v>40401</v>
      </c>
      <c r="B3790" s="8">
        <v>30.023900000000001</v>
      </c>
    </row>
    <row r="3791" spans="1:2" x14ac:dyDescent="0.25">
      <c r="A3791" s="7">
        <v>40402</v>
      </c>
      <c r="B3791" s="8">
        <v>30.204999999999998</v>
      </c>
    </row>
    <row r="3792" spans="1:2" x14ac:dyDescent="0.25">
      <c r="A3792" s="7">
        <v>40403</v>
      </c>
      <c r="B3792" s="8">
        <v>30.449300000000001</v>
      </c>
    </row>
    <row r="3793" spans="1:2" x14ac:dyDescent="0.25">
      <c r="A3793" s="7">
        <v>40404</v>
      </c>
      <c r="B3793" s="8">
        <v>30.419899999999998</v>
      </c>
    </row>
    <row r="3794" spans="1:2" x14ac:dyDescent="0.25">
      <c r="A3794" s="7">
        <v>40407</v>
      </c>
      <c r="B3794" s="8">
        <v>30.5199</v>
      </c>
    </row>
    <row r="3795" spans="1:2" x14ac:dyDescent="0.25">
      <c r="A3795" s="7">
        <v>40408</v>
      </c>
      <c r="B3795" s="8">
        <v>30.4514</v>
      </c>
    </row>
    <row r="3796" spans="1:2" x14ac:dyDescent="0.25">
      <c r="A3796" s="7">
        <v>40409</v>
      </c>
      <c r="B3796" s="8">
        <v>30.425699999999999</v>
      </c>
    </row>
    <row r="3797" spans="1:2" x14ac:dyDescent="0.25">
      <c r="A3797" s="7">
        <v>40410</v>
      </c>
      <c r="B3797" s="8">
        <v>30.4636</v>
      </c>
    </row>
    <row r="3798" spans="1:2" x14ac:dyDescent="0.25">
      <c r="A3798" s="7">
        <v>40411</v>
      </c>
      <c r="B3798" s="8">
        <v>30.509899999999998</v>
      </c>
    </row>
    <row r="3799" spans="1:2" x14ac:dyDescent="0.25">
      <c r="A3799" s="7">
        <v>40414</v>
      </c>
      <c r="B3799" s="8">
        <v>30.604099999999999</v>
      </c>
    </row>
    <row r="3800" spans="1:2" x14ac:dyDescent="0.25">
      <c r="A3800" s="7">
        <v>40415</v>
      </c>
      <c r="B3800" s="8">
        <v>30.7559</v>
      </c>
    </row>
    <row r="3801" spans="1:2" x14ac:dyDescent="0.25">
      <c r="A3801" s="7">
        <v>40416</v>
      </c>
      <c r="B3801" s="8">
        <v>30.895800000000001</v>
      </c>
    </row>
    <row r="3802" spans="1:2" x14ac:dyDescent="0.25">
      <c r="A3802" s="7">
        <v>40417</v>
      </c>
      <c r="B3802" s="8">
        <v>30.822700000000001</v>
      </c>
    </row>
    <row r="3803" spans="1:2" x14ac:dyDescent="0.25">
      <c r="A3803" s="7">
        <v>40418</v>
      </c>
      <c r="B3803" s="8">
        <v>30.696899999999999</v>
      </c>
    </row>
    <row r="3804" spans="1:2" x14ac:dyDescent="0.25">
      <c r="A3804" s="7">
        <v>40421</v>
      </c>
      <c r="B3804" s="8">
        <v>30.664000000000001</v>
      </c>
    </row>
    <row r="3805" spans="1:2" x14ac:dyDescent="0.25">
      <c r="A3805" s="7">
        <v>40422</v>
      </c>
      <c r="B3805" s="8">
        <v>30.866900000000001</v>
      </c>
    </row>
    <row r="3806" spans="1:2" x14ac:dyDescent="0.25">
      <c r="A3806" s="7">
        <v>40423</v>
      </c>
      <c r="B3806" s="8">
        <v>30.8001</v>
      </c>
    </row>
    <row r="3807" spans="1:2" x14ac:dyDescent="0.25">
      <c r="A3807" s="7">
        <v>40424</v>
      </c>
      <c r="B3807" s="8">
        <v>30.6858</v>
      </c>
    </row>
    <row r="3808" spans="1:2" x14ac:dyDescent="0.25">
      <c r="A3808" s="7">
        <v>40425</v>
      </c>
      <c r="B3808" s="8">
        <v>30.6922</v>
      </c>
    </row>
    <row r="3809" spans="1:2" x14ac:dyDescent="0.25">
      <c r="A3809" s="7">
        <v>40428</v>
      </c>
      <c r="B3809" s="8">
        <v>30.577100000000002</v>
      </c>
    </row>
    <row r="3810" spans="1:2" x14ac:dyDescent="0.25">
      <c r="A3810" s="7">
        <v>40429</v>
      </c>
      <c r="B3810" s="8">
        <v>30.7319</v>
      </c>
    </row>
    <row r="3811" spans="1:2" x14ac:dyDescent="0.25">
      <c r="A3811" s="7">
        <v>40430</v>
      </c>
      <c r="B3811" s="8">
        <v>30.8873</v>
      </c>
    </row>
    <row r="3812" spans="1:2" x14ac:dyDescent="0.25">
      <c r="A3812" s="7">
        <v>40431</v>
      </c>
      <c r="B3812" s="8">
        <v>30.880099999999999</v>
      </c>
    </row>
    <row r="3813" spans="1:2" x14ac:dyDescent="0.25">
      <c r="A3813" s="7">
        <v>40432</v>
      </c>
      <c r="B3813" s="8">
        <v>30.893699999999999</v>
      </c>
    </row>
    <row r="3814" spans="1:2" x14ac:dyDescent="0.25">
      <c r="A3814" s="7">
        <v>40435</v>
      </c>
      <c r="B3814" s="8">
        <v>30.6831</v>
      </c>
    </row>
    <row r="3815" spans="1:2" x14ac:dyDescent="0.25">
      <c r="A3815" s="7">
        <v>40436</v>
      </c>
      <c r="B3815" s="8">
        <v>30.704899999999999</v>
      </c>
    </row>
    <row r="3816" spans="1:2" x14ac:dyDescent="0.25">
      <c r="A3816" s="7">
        <v>40437</v>
      </c>
      <c r="B3816" s="8">
        <v>30.7407</v>
      </c>
    </row>
    <row r="3817" spans="1:2" x14ac:dyDescent="0.25">
      <c r="A3817" s="7">
        <v>40438</v>
      </c>
      <c r="B3817" s="8">
        <v>31.022300000000001</v>
      </c>
    </row>
    <row r="3818" spans="1:2" x14ac:dyDescent="0.25">
      <c r="A3818" s="7">
        <v>40439</v>
      </c>
      <c r="B3818" s="8">
        <v>31.082599999999999</v>
      </c>
    </row>
    <row r="3819" spans="1:2" x14ac:dyDescent="0.25">
      <c r="A3819" s="7">
        <v>40442</v>
      </c>
      <c r="B3819" s="8">
        <v>30.980899999999998</v>
      </c>
    </row>
    <row r="3820" spans="1:2" x14ac:dyDescent="0.25">
      <c r="A3820" s="7">
        <v>40443</v>
      </c>
      <c r="B3820" s="8">
        <v>31.081399999999999</v>
      </c>
    </row>
    <row r="3821" spans="1:2" x14ac:dyDescent="0.25">
      <c r="A3821" s="7">
        <v>40444</v>
      </c>
      <c r="B3821" s="8">
        <v>30.982600000000001</v>
      </c>
    </row>
    <row r="3822" spans="1:2" x14ac:dyDescent="0.25">
      <c r="A3822" s="7">
        <v>40445</v>
      </c>
      <c r="B3822" s="8">
        <v>31.0031</v>
      </c>
    </row>
    <row r="3823" spans="1:2" x14ac:dyDescent="0.25">
      <c r="A3823" s="7">
        <v>40446</v>
      </c>
      <c r="B3823" s="8">
        <v>30.948</v>
      </c>
    </row>
    <row r="3824" spans="1:2" x14ac:dyDescent="0.25">
      <c r="A3824" s="7">
        <v>40449</v>
      </c>
      <c r="B3824" s="8">
        <v>30.611899999999999</v>
      </c>
    </row>
    <row r="3825" spans="1:2" x14ac:dyDescent="0.25">
      <c r="A3825" s="7">
        <v>40450</v>
      </c>
      <c r="B3825" s="8">
        <v>30.601299999999998</v>
      </c>
    </row>
    <row r="3826" spans="1:2" x14ac:dyDescent="0.25">
      <c r="A3826" s="7">
        <v>40451</v>
      </c>
      <c r="B3826" s="8">
        <v>30.402999999999999</v>
      </c>
    </row>
    <row r="3827" spans="1:2" x14ac:dyDescent="0.25">
      <c r="A3827" s="7">
        <v>40452</v>
      </c>
      <c r="B3827" s="8">
        <v>30.512599999999999</v>
      </c>
    </row>
    <row r="3828" spans="1:2" x14ac:dyDescent="0.25">
      <c r="A3828" s="7">
        <v>40453</v>
      </c>
      <c r="B3828" s="8">
        <v>30.509399999999999</v>
      </c>
    </row>
    <row r="3829" spans="1:2" x14ac:dyDescent="0.25">
      <c r="A3829" s="7">
        <v>40456</v>
      </c>
      <c r="B3829" s="8">
        <v>30.495999999999999</v>
      </c>
    </row>
    <row r="3830" spans="1:2" x14ac:dyDescent="0.25">
      <c r="A3830" s="7">
        <v>40457</v>
      </c>
      <c r="B3830" s="8">
        <v>30.436</v>
      </c>
    </row>
    <row r="3831" spans="1:2" x14ac:dyDescent="0.25">
      <c r="A3831" s="7">
        <v>40458</v>
      </c>
      <c r="B3831" s="8">
        <v>29.892900000000001</v>
      </c>
    </row>
    <row r="3832" spans="1:2" x14ac:dyDescent="0.25">
      <c r="A3832" s="7">
        <v>40459</v>
      </c>
      <c r="B3832" s="8">
        <v>29.633400000000002</v>
      </c>
    </row>
    <row r="3833" spans="1:2" x14ac:dyDescent="0.25">
      <c r="A3833" s="7">
        <v>40460</v>
      </c>
      <c r="B3833" s="8">
        <v>29.9086</v>
      </c>
    </row>
    <row r="3834" spans="1:2" x14ac:dyDescent="0.25">
      <c r="A3834" s="7">
        <v>40463</v>
      </c>
      <c r="B3834" s="8">
        <v>29.831700000000001</v>
      </c>
    </row>
    <row r="3835" spans="1:2" x14ac:dyDescent="0.25">
      <c r="A3835" s="7">
        <v>40464</v>
      </c>
      <c r="B3835" s="8">
        <v>30.0763</v>
      </c>
    </row>
    <row r="3836" spans="1:2" x14ac:dyDescent="0.25">
      <c r="A3836" s="7">
        <v>40465</v>
      </c>
      <c r="B3836" s="8">
        <v>30.126899999999999</v>
      </c>
    </row>
    <row r="3837" spans="1:2" x14ac:dyDescent="0.25">
      <c r="A3837" s="7">
        <v>40466</v>
      </c>
      <c r="B3837" s="8">
        <v>29.9315</v>
      </c>
    </row>
    <row r="3838" spans="1:2" x14ac:dyDescent="0.25">
      <c r="A3838" s="7">
        <v>40467</v>
      </c>
      <c r="B3838" s="8">
        <v>30.124300000000002</v>
      </c>
    </row>
    <row r="3839" spans="1:2" x14ac:dyDescent="0.25">
      <c r="A3839" s="7">
        <v>40470</v>
      </c>
      <c r="B3839" s="8">
        <v>30.523700000000002</v>
      </c>
    </row>
    <row r="3840" spans="1:2" x14ac:dyDescent="0.25">
      <c r="A3840" s="7">
        <v>40471</v>
      </c>
      <c r="B3840" s="8">
        <v>30.415099999999999</v>
      </c>
    </row>
    <row r="3841" spans="1:2" x14ac:dyDescent="0.25">
      <c r="A3841" s="7">
        <v>40472</v>
      </c>
      <c r="B3841" s="8">
        <v>30.796800000000001</v>
      </c>
    </row>
    <row r="3842" spans="1:2" x14ac:dyDescent="0.25">
      <c r="A3842" s="7">
        <v>40473</v>
      </c>
      <c r="B3842" s="8">
        <v>30.7348</v>
      </c>
    </row>
    <row r="3843" spans="1:2" x14ac:dyDescent="0.25">
      <c r="A3843" s="7">
        <v>40474</v>
      </c>
      <c r="B3843" s="8">
        <v>30.497699999999998</v>
      </c>
    </row>
    <row r="3844" spans="1:2" x14ac:dyDescent="0.25">
      <c r="A3844" s="7">
        <v>40477</v>
      </c>
      <c r="B3844" s="8">
        <v>30.2258</v>
      </c>
    </row>
    <row r="3845" spans="1:2" x14ac:dyDescent="0.25">
      <c r="A3845" s="7">
        <v>40478</v>
      </c>
      <c r="B3845" s="8">
        <v>30.4</v>
      </c>
    </row>
    <row r="3846" spans="1:2" x14ac:dyDescent="0.25">
      <c r="A3846" s="7">
        <v>40479</v>
      </c>
      <c r="B3846" s="8">
        <v>30.568200000000001</v>
      </c>
    </row>
    <row r="3847" spans="1:2" x14ac:dyDescent="0.25">
      <c r="A3847" s="7">
        <v>40480</v>
      </c>
      <c r="B3847" s="8">
        <v>30.678599999999999</v>
      </c>
    </row>
    <row r="3848" spans="1:2" x14ac:dyDescent="0.25">
      <c r="A3848" s="7">
        <v>40481</v>
      </c>
      <c r="B3848" s="8">
        <v>30.7821</v>
      </c>
    </row>
    <row r="3849" spans="1:2" x14ac:dyDescent="0.25">
      <c r="A3849" s="7">
        <v>40484</v>
      </c>
      <c r="B3849" s="8">
        <v>30.773800000000001</v>
      </c>
    </row>
    <row r="3850" spans="1:2" x14ac:dyDescent="0.25">
      <c r="A3850" s="7">
        <v>40485</v>
      </c>
      <c r="B3850" s="8">
        <v>30.7941</v>
      </c>
    </row>
    <row r="3851" spans="1:2" x14ac:dyDescent="0.25">
      <c r="A3851" s="7">
        <v>40486</v>
      </c>
      <c r="B3851" s="8">
        <v>30.770900000000001</v>
      </c>
    </row>
    <row r="3852" spans="1:2" x14ac:dyDescent="0.25">
      <c r="A3852" s="7">
        <v>40491</v>
      </c>
      <c r="B3852" s="8">
        <v>30.802900000000001</v>
      </c>
    </row>
    <row r="3853" spans="1:2" x14ac:dyDescent="0.25">
      <c r="A3853" s="7">
        <v>40492</v>
      </c>
      <c r="B3853" s="8">
        <v>30.8612</v>
      </c>
    </row>
    <row r="3854" spans="1:2" x14ac:dyDescent="0.25">
      <c r="A3854" s="7">
        <v>40493</v>
      </c>
      <c r="B3854" s="8">
        <v>30.692499999999999</v>
      </c>
    </row>
    <row r="3855" spans="1:2" x14ac:dyDescent="0.25">
      <c r="A3855" s="7">
        <v>40494</v>
      </c>
      <c r="B3855" s="8">
        <v>30.5107</v>
      </c>
    </row>
    <row r="3856" spans="1:2" x14ac:dyDescent="0.25">
      <c r="A3856" s="7">
        <v>40495</v>
      </c>
      <c r="B3856" s="8">
        <v>30.772200000000002</v>
      </c>
    </row>
    <row r="3857" spans="1:2" x14ac:dyDescent="0.25">
      <c r="A3857" s="7">
        <v>40496</v>
      </c>
      <c r="B3857" s="8">
        <v>30.8414</v>
      </c>
    </row>
    <row r="3858" spans="1:2" x14ac:dyDescent="0.25">
      <c r="A3858" s="7">
        <v>40498</v>
      </c>
      <c r="B3858" s="8">
        <v>30.863199999999999</v>
      </c>
    </row>
    <row r="3859" spans="1:2" x14ac:dyDescent="0.25">
      <c r="A3859" s="7">
        <v>40499</v>
      </c>
      <c r="B3859" s="8">
        <v>31.056000000000001</v>
      </c>
    </row>
    <row r="3860" spans="1:2" x14ac:dyDescent="0.25">
      <c r="A3860" s="7">
        <v>40500</v>
      </c>
      <c r="B3860" s="8">
        <v>31.348700000000001</v>
      </c>
    </row>
    <row r="3861" spans="1:2" x14ac:dyDescent="0.25">
      <c r="A3861" s="7">
        <v>40501</v>
      </c>
      <c r="B3861" s="8">
        <v>31.1999</v>
      </c>
    </row>
    <row r="3862" spans="1:2" x14ac:dyDescent="0.25">
      <c r="A3862" s="7">
        <v>40502</v>
      </c>
      <c r="B3862" s="8">
        <v>30.949000000000002</v>
      </c>
    </row>
    <row r="3863" spans="1:2" x14ac:dyDescent="0.25">
      <c r="A3863" s="7">
        <v>40505</v>
      </c>
      <c r="B3863" s="8">
        <v>30.995000000000001</v>
      </c>
    </row>
    <row r="3864" spans="1:2" x14ac:dyDescent="0.25">
      <c r="A3864" s="7">
        <v>40506</v>
      </c>
      <c r="B3864" s="8">
        <v>31.264199999999999</v>
      </c>
    </row>
    <row r="3865" spans="1:2" x14ac:dyDescent="0.25">
      <c r="A3865" s="7">
        <v>40507</v>
      </c>
      <c r="B3865" s="8">
        <v>31.292899999999999</v>
      </c>
    </row>
    <row r="3866" spans="1:2" x14ac:dyDescent="0.25">
      <c r="A3866" s="7">
        <v>40508</v>
      </c>
      <c r="B3866" s="8">
        <v>31.284199999999998</v>
      </c>
    </row>
    <row r="3867" spans="1:2" x14ac:dyDescent="0.25">
      <c r="A3867" s="7">
        <v>40509</v>
      </c>
      <c r="B3867" s="8">
        <v>31.353899999999999</v>
      </c>
    </row>
    <row r="3868" spans="1:2" x14ac:dyDescent="0.25">
      <c r="A3868" s="7">
        <v>40512</v>
      </c>
      <c r="B3868" s="8">
        <v>31.306100000000001</v>
      </c>
    </row>
    <row r="3869" spans="1:2" x14ac:dyDescent="0.25">
      <c r="A3869" s="7">
        <v>40513</v>
      </c>
      <c r="B3869" s="8">
        <v>31.333500000000001</v>
      </c>
    </row>
    <row r="3870" spans="1:2" x14ac:dyDescent="0.25">
      <c r="A3870" s="7">
        <v>40514</v>
      </c>
      <c r="B3870" s="8">
        <v>31.455500000000001</v>
      </c>
    </row>
    <row r="3871" spans="1:2" x14ac:dyDescent="0.25">
      <c r="A3871" s="7">
        <v>40515</v>
      </c>
      <c r="B3871" s="8">
        <v>31.351800000000001</v>
      </c>
    </row>
    <row r="3872" spans="1:2" x14ac:dyDescent="0.25">
      <c r="A3872" s="7">
        <v>40516</v>
      </c>
      <c r="B3872" s="8">
        <v>31.264099999999999</v>
      </c>
    </row>
    <row r="3873" spans="1:2" x14ac:dyDescent="0.25">
      <c r="A3873" s="7">
        <v>40519</v>
      </c>
      <c r="B3873" s="8">
        <v>31.2867</v>
      </c>
    </row>
    <row r="3874" spans="1:2" x14ac:dyDescent="0.25">
      <c r="A3874" s="7">
        <v>40520</v>
      </c>
      <c r="B3874" s="8">
        <v>31.223800000000001</v>
      </c>
    </row>
    <row r="3875" spans="1:2" x14ac:dyDescent="0.25">
      <c r="A3875" s="7">
        <v>40521</v>
      </c>
      <c r="B3875" s="8">
        <v>31.242999999999999</v>
      </c>
    </row>
    <row r="3876" spans="1:2" x14ac:dyDescent="0.25">
      <c r="A3876" s="7">
        <v>40522</v>
      </c>
      <c r="B3876" s="8">
        <v>30.9831</v>
      </c>
    </row>
    <row r="3877" spans="1:2" x14ac:dyDescent="0.25">
      <c r="A3877" s="7">
        <v>40523</v>
      </c>
      <c r="B3877" s="8">
        <v>30.860399999999998</v>
      </c>
    </row>
    <row r="3878" spans="1:2" x14ac:dyDescent="0.25">
      <c r="A3878" s="7">
        <v>40526</v>
      </c>
      <c r="B3878" s="8">
        <v>30.900600000000001</v>
      </c>
    </row>
    <row r="3879" spans="1:2" x14ac:dyDescent="0.25">
      <c r="A3879" s="7">
        <v>40527</v>
      </c>
      <c r="B3879" s="8">
        <v>30.744700000000002</v>
      </c>
    </row>
    <row r="3880" spans="1:2" x14ac:dyDescent="0.25">
      <c r="A3880" s="7">
        <v>40528</v>
      </c>
      <c r="B3880" s="8">
        <v>30.719899999999999</v>
      </c>
    </row>
    <row r="3881" spans="1:2" x14ac:dyDescent="0.25">
      <c r="A3881" s="7">
        <v>40529</v>
      </c>
      <c r="B3881" s="8">
        <v>30.752800000000001</v>
      </c>
    </row>
    <row r="3882" spans="1:2" x14ac:dyDescent="0.25">
      <c r="A3882" s="7">
        <v>40530</v>
      </c>
      <c r="B3882" s="8">
        <v>30.668199999999999</v>
      </c>
    </row>
    <row r="3883" spans="1:2" x14ac:dyDescent="0.25">
      <c r="A3883" s="7">
        <v>40533</v>
      </c>
      <c r="B3883" s="8">
        <v>30.7746</v>
      </c>
    </row>
    <row r="3884" spans="1:2" x14ac:dyDescent="0.25">
      <c r="A3884" s="7">
        <v>40534</v>
      </c>
      <c r="B3884" s="8">
        <v>30.718800000000002</v>
      </c>
    </row>
    <row r="3885" spans="1:2" x14ac:dyDescent="0.25">
      <c r="A3885" s="7">
        <v>40535</v>
      </c>
      <c r="B3885" s="8">
        <v>30.718699999999998</v>
      </c>
    </row>
    <row r="3886" spans="1:2" x14ac:dyDescent="0.25">
      <c r="A3886" s="7">
        <v>40536</v>
      </c>
      <c r="B3886" s="8">
        <v>30.592199999999998</v>
      </c>
    </row>
    <row r="3887" spans="1:2" x14ac:dyDescent="0.25">
      <c r="A3887" s="7">
        <v>40537</v>
      </c>
      <c r="B3887" s="8">
        <v>30.5778</v>
      </c>
    </row>
    <row r="3888" spans="1:2" x14ac:dyDescent="0.25">
      <c r="A3888" s="7">
        <v>40540</v>
      </c>
      <c r="B3888" s="8">
        <v>30.4495</v>
      </c>
    </row>
    <row r="3889" spans="1:2" x14ac:dyDescent="0.25">
      <c r="A3889" s="7">
        <v>40541</v>
      </c>
      <c r="B3889" s="8">
        <v>30.271999999999998</v>
      </c>
    </row>
    <row r="3890" spans="1:2" x14ac:dyDescent="0.25">
      <c r="A3890" s="7">
        <v>40542</v>
      </c>
      <c r="B3890" s="8">
        <v>30.359200000000001</v>
      </c>
    </row>
    <row r="3891" spans="1:2" x14ac:dyDescent="0.25">
      <c r="A3891" s="7">
        <v>40543</v>
      </c>
      <c r="B3891" s="8">
        <v>30.476900000000001</v>
      </c>
    </row>
    <row r="3892" spans="1:2" x14ac:dyDescent="0.25">
      <c r="A3892" s="7">
        <v>40544</v>
      </c>
      <c r="B3892" s="8">
        <v>30.3505</v>
      </c>
    </row>
    <row r="3893" spans="1:2" x14ac:dyDescent="0.25">
      <c r="A3893" s="7">
        <v>40555</v>
      </c>
      <c r="B3893" s="8">
        <v>30.6252</v>
      </c>
    </row>
    <row r="3894" spans="1:2" x14ac:dyDescent="0.25">
      <c r="A3894" s="7">
        <v>40556</v>
      </c>
      <c r="B3894" s="8">
        <v>30.398800000000001</v>
      </c>
    </row>
    <row r="3895" spans="1:2" x14ac:dyDescent="0.25">
      <c r="A3895" s="7">
        <v>40557</v>
      </c>
      <c r="B3895" s="8">
        <v>30.092600000000001</v>
      </c>
    </row>
    <row r="3896" spans="1:2" x14ac:dyDescent="0.25">
      <c r="A3896" s="7">
        <v>40558</v>
      </c>
      <c r="B3896" s="8">
        <v>29.954000000000001</v>
      </c>
    </row>
    <row r="3897" spans="1:2" x14ac:dyDescent="0.25">
      <c r="A3897" s="7">
        <v>40561</v>
      </c>
      <c r="B3897" s="8">
        <v>30.0534</v>
      </c>
    </row>
    <row r="3898" spans="1:2" x14ac:dyDescent="0.25">
      <c r="A3898" s="7">
        <v>40562</v>
      </c>
      <c r="B3898" s="8">
        <v>29.888100000000001</v>
      </c>
    </row>
    <row r="3899" spans="1:2" x14ac:dyDescent="0.25">
      <c r="A3899" s="7">
        <v>40563</v>
      </c>
      <c r="B3899" s="8">
        <v>29.825199999999999</v>
      </c>
    </row>
    <row r="3900" spans="1:2" x14ac:dyDescent="0.25">
      <c r="A3900" s="7">
        <v>40564</v>
      </c>
      <c r="B3900" s="8">
        <v>29.9147</v>
      </c>
    </row>
    <row r="3901" spans="1:2" x14ac:dyDescent="0.25">
      <c r="A3901" s="7">
        <v>40565</v>
      </c>
      <c r="B3901" s="8">
        <v>30.010899999999999</v>
      </c>
    </row>
    <row r="3902" spans="1:2" x14ac:dyDescent="0.25">
      <c r="A3902" s="7">
        <v>40568</v>
      </c>
      <c r="B3902" s="8">
        <v>29.851600000000001</v>
      </c>
    </row>
    <row r="3903" spans="1:2" x14ac:dyDescent="0.25">
      <c r="A3903" s="7">
        <v>40569</v>
      </c>
      <c r="B3903" s="8">
        <v>29.794799999999999</v>
      </c>
    </row>
    <row r="3904" spans="1:2" x14ac:dyDescent="0.25">
      <c r="A3904" s="7">
        <v>40570</v>
      </c>
      <c r="B3904" s="8">
        <v>29.776800000000001</v>
      </c>
    </row>
    <row r="3905" spans="1:2" x14ac:dyDescent="0.25">
      <c r="A3905" s="7">
        <v>40571</v>
      </c>
      <c r="B3905" s="8">
        <v>29.6738</v>
      </c>
    </row>
    <row r="3906" spans="1:2" x14ac:dyDescent="0.25">
      <c r="A3906" s="7">
        <v>40572</v>
      </c>
      <c r="B3906" s="8">
        <v>29.668399999999998</v>
      </c>
    </row>
    <row r="3907" spans="1:2" x14ac:dyDescent="0.25">
      <c r="A3907" s="7">
        <v>40575</v>
      </c>
      <c r="B3907" s="8">
        <v>29.8018</v>
      </c>
    </row>
    <row r="3908" spans="1:2" x14ac:dyDescent="0.25">
      <c r="A3908" s="7">
        <v>40576</v>
      </c>
      <c r="B3908" s="8">
        <v>29.654800000000002</v>
      </c>
    </row>
    <row r="3909" spans="1:2" x14ac:dyDescent="0.25">
      <c r="A3909" s="7">
        <v>40577</v>
      </c>
      <c r="B3909" s="8">
        <v>29.421900000000001</v>
      </c>
    </row>
    <row r="3910" spans="1:2" x14ac:dyDescent="0.25">
      <c r="A3910" s="7">
        <v>40578</v>
      </c>
      <c r="B3910" s="8">
        <v>29.3489</v>
      </c>
    </row>
    <row r="3911" spans="1:2" x14ac:dyDescent="0.25">
      <c r="A3911" s="7">
        <v>40579</v>
      </c>
      <c r="B3911" s="8">
        <v>29.413599999999999</v>
      </c>
    </row>
    <row r="3912" spans="1:2" x14ac:dyDescent="0.25">
      <c r="A3912" s="7">
        <v>40582</v>
      </c>
      <c r="B3912" s="8">
        <v>29.3689</v>
      </c>
    </row>
    <row r="3913" spans="1:2" x14ac:dyDescent="0.25">
      <c r="A3913" s="7">
        <v>40583</v>
      </c>
      <c r="B3913" s="8">
        <v>29.254999999999999</v>
      </c>
    </row>
    <row r="3914" spans="1:2" x14ac:dyDescent="0.25">
      <c r="A3914" s="7">
        <v>40584</v>
      </c>
      <c r="B3914" s="8">
        <v>29.300999999999998</v>
      </c>
    </row>
    <row r="3915" spans="1:2" x14ac:dyDescent="0.25">
      <c r="A3915" s="7">
        <v>40585</v>
      </c>
      <c r="B3915" s="8">
        <v>29.3535</v>
      </c>
    </row>
    <row r="3916" spans="1:2" x14ac:dyDescent="0.25">
      <c r="A3916" s="7">
        <v>40586</v>
      </c>
      <c r="B3916" s="8">
        <v>29.32</v>
      </c>
    </row>
    <row r="3917" spans="1:2" x14ac:dyDescent="0.25">
      <c r="A3917" s="7">
        <v>40589</v>
      </c>
      <c r="B3917" s="8">
        <v>29.258299999999998</v>
      </c>
    </row>
    <row r="3918" spans="1:2" x14ac:dyDescent="0.25">
      <c r="A3918" s="7">
        <v>40590</v>
      </c>
      <c r="B3918" s="8">
        <v>29.285</v>
      </c>
    </row>
    <row r="3919" spans="1:2" x14ac:dyDescent="0.25">
      <c r="A3919" s="7">
        <v>40591</v>
      </c>
      <c r="B3919" s="8">
        <v>29.273499999999999</v>
      </c>
    </row>
    <row r="3920" spans="1:2" x14ac:dyDescent="0.25">
      <c r="A3920" s="7">
        <v>40592</v>
      </c>
      <c r="B3920" s="8">
        <v>29.244700000000002</v>
      </c>
    </row>
    <row r="3921" spans="1:2" x14ac:dyDescent="0.25">
      <c r="A3921" s="7">
        <v>40593</v>
      </c>
      <c r="B3921" s="8">
        <v>29.258500000000002</v>
      </c>
    </row>
    <row r="3922" spans="1:2" x14ac:dyDescent="0.25">
      <c r="A3922" s="7">
        <v>40596</v>
      </c>
      <c r="B3922" s="8">
        <v>29.154900000000001</v>
      </c>
    </row>
    <row r="3923" spans="1:2" x14ac:dyDescent="0.25">
      <c r="A3923" s="7">
        <v>40597</v>
      </c>
      <c r="B3923" s="8">
        <v>29.285900000000002</v>
      </c>
    </row>
    <row r="3924" spans="1:2" x14ac:dyDescent="0.25">
      <c r="A3924" s="7">
        <v>40599</v>
      </c>
      <c r="B3924" s="8">
        <v>29.161100000000001</v>
      </c>
    </row>
    <row r="3925" spans="1:2" x14ac:dyDescent="0.25">
      <c r="A3925" s="7">
        <v>40600</v>
      </c>
      <c r="B3925" s="8">
        <v>28.9405</v>
      </c>
    </row>
    <row r="3926" spans="1:2" x14ac:dyDescent="0.25">
      <c r="A3926" s="7">
        <v>40603</v>
      </c>
      <c r="B3926" s="8">
        <v>28.902799999999999</v>
      </c>
    </row>
    <row r="3927" spans="1:2" x14ac:dyDescent="0.25">
      <c r="A3927" s="7">
        <v>40604</v>
      </c>
      <c r="B3927" s="8">
        <v>28.756900000000002</v>
      </c>
    </row>
    <row r="3928" spans="1:2" x14ac:dyDescent="0.25">
      <c r="A3928" s="7">
        <v>40605</v>
      </c>
      <c r="B3928" s="8">
        <v>28.627700000000001</v>
      </c>
    </row>
    <row r="3929" spans="1:2" x14ac:dyDescent="0.25">
      <c r="A3929" s="7">
        <v>40606</v>
      </c>
      <c r="B3929" s="8">
        <v>28.322800000000001</v>
      </c>
    </row>
    <row r="3930" spans="1:2" x14ac:dyDescent="0.25">
      <c r="A3930" s="7">
        <v>40607</v>
      </c>
      <c r="B3930" s="8">
        <v>28.187999999999999</v>
      </c>
    </row>
    <row r="3931" spans="1:2" x14ac:dyDescent="0.25">
      <c r="A3931" s="7">
        <v>40608</v>
      </c>
      <c r="B3931" s="8">
        <v>28.171700000000001</v>
      </c>
    </row>
    <row r="3932" spans="1:2" x14ac:dyDescent="0.25">
      <c r="A3932" s="7">
        <v>40612</v>
      </c>
      <c r="B3932" s="8">
        <v>28.294499999999999</v>
      </c>
    </row>
    <row r="3933" spans="1:2" x14ac:dyDescent="0.25">
      <c r="A3933" s="7">
        <v>40613</v>
      </c>
      <c r="B3933" s="8">
        <v>28.435600000000001</v>
      </c>
    </row>
    <row r="3934" spans="1:2" x14ac:dyDescent="0.25">
      <c r="A3934" s="7">
        <v>40614</v>
      </c>
      <c r="B3934" s="8">
        <v>28.631699999999999</v>
      </c>
    </row>
    <row r="3935" spans="1:2" x14ac:dyDescent="0.25">
      <c r="A3935" s="7">
        <v>40617</v>
      </c>
      <c r="B3935" s="8">
        <v>28.664000000000001</v>
      </c>
    </row>
    <row r="3936" spans="1:2" x14ac:dyDescent="0.25">
      <c r="A3936" s="7">
        <v>40618</v>
      </c>
      <c r="B3936" s="8">
        <v>28.726299999999998</v>
      </c>
    </row>
    <row r="3937" spans="1:2" x14ac:dyDescent="0.25">
      <c r="A3937" s="7">
        <v>40619</v>
      </c>
      <c r="B3937" s="8">
        <v>28.658200000000001</v>
      </c>
    </row>
    <row r="3938" spans="1:2" x14ac:dyDescent="0.25">
      <c r="A3938" s="7">
        <v>40620</v>
      </c>
      <c r="B3938" s="8">
        <v>28.7422</v>
      </c>
    </row>
    <row r="3939" spans="1:2" x14ac:dyDescent="0.25">
      <c r="A3939" s="7">
        <v>40621</v>
      </c>
      <c r="B3939" s="8">
        <v>28.476299999999998</v>
      </c>
    </row>
    <row r="3940" spans="1:2" x14ac:dyDescent="0.25">
      <c r="A3940" s="7">
        <v>40624</v>
      </c>
      <c r="B3940" s="8">
        <v>28.3675</v>
      </c>
    </row>
    <row r="3941" spans="1:2" x14ac:dyDescent="0.25">
      <c r="A3941" s="7">
        <v>40625</v>
      </c>
      <c r="B3941" s="8">
        <v>28.156099999999999</v>
      </c>
    </row>
    <row r="3942" spans="1:2" x14ac:dyDescent="0.25">
      <c r="A3942" s="7">
        <v>40626</v>
      </c>
      <c r="B3942" s="8">
        <v>28.27</v>
      </c>
    </row>
    <row r="3943" spans="1:2" x14ac:dyDescent="0.25">
      <c r="A3943" s="7">
        <v>40627</v>
      </c>
      <c r="B3943" s="8">
        <v>28.401499999999999</v>
      </c>
    </row>
    <row r="3944" spans="1:2" x14ac:dyDescent="0.25">
      <c r="A3944" s="7">
        <v>40628</v>
      </c>
      <c r="B3944" s="8">
        <v>28.223700000000001</v>
      </c>
    </row>
    <row r="3945" spans="1:2" x14ac:dyDescent="0.25">
      <c r="A3945" s="7">
        <v>40631</v>
      </c>
      <c r="B3945" s="8">
        <v>28.411000000000001</v>
      </c>
    </row>
    <row r="3946" spans="1:2" x14ac:dyDescent="0.25">
      <c r="A3946" s="7">
        <v>40632</v>
      </c>
      <c r="B3946" s="8">
        <v>28.343599999999999</v>
      </c>
    </row>
    <row r="3947" spans="1:2" x14ac:dyDescent="0.25">
      <c r="A3947" s="7">
        <v>40633</v>
      </c>
      <c r="B3947" s="8">
        <v>28.428999999999998</v>
      </c>
    </row>
    <row r="3948" spans="1:2" x14ac:dyDescent="0.25">
      <c r="A3948" s="7">
        <v>40634</v>
      </c>
      <c r="B3948" s="8">
        <v>28.516200000000001</v>
      </c>
    </row>
    <row r="3949" spans="1:2" x14ac:dyDescent="0.25">
      <c r="A3949" s="7">
        <v>40635</v>
      </c>
      <c r="B3949" s="8">
        <v>28.368400000000001</v>
      </c>
    </row>
    <row r="3950" spans="1:2" x14ac:dyDescent="0.25">
      <c r="A3950" s="7">
        <v>40638</v>
      </c>
      <c r="B3950" s="8">
        <v>28.227699999999999</v>
      </c>
    </row>
    <row r="3951" spans="1:2" x14ac:dyDescent="0.25">
      <c r="A3951" s="7">
        <v>40639</v>
      </c>
      <c r="B3951" s="8">
        <v>28.311299999999999</v>
      </c>
    </row>
    <row r="3952" spans="1:2" x14ac:dyDescent="0.25">
      <c r="A3952" s="7">
        <v>40640</v>
      </c>
      <c r="B3952" s="8">
        <v>28.2164</v>
      </c>
    </row>
    <row r="3953" spans="1:2" x14ac:dyDescent="0.25">
      <c r="A3953" s="7">
        <v>40641</v>
      </c>
      <c r="B3953" s="8">
        <v>28.2286</v>
      </c>
    </row>
    <row r="3954" spans="1:2" x14ac:dyDescent="0.25">
      <c r="A3954" s="7">
        <v>40642</v>
      </c>
      <c r="B3954" s="8">
        <v>28.121099999999998</v>
      </c>
    </row>
    <row r="3955" spans="1:2" x14ac:dyDescent="0.25">
      <c r="A3955" s="7">
        <v>40645</v>
      </c>
      <c r="B3955" s="8">
        <v>27.9758</v>
      </c>
    </row>
    <row r="3956" spans="1:2" x14ac:dyDescent="0.25">
      <c r="A3956" s="7">
        <v>40646</v>
      </c>
      <c r="B3956" s="8">
        <v>28.145600000000002</v>
      </c>
    </row>
    <row r="3957" spans="1:2" x14ac:dyDescent="0.25">
      <c r="A3957" s="7">
        <v>40647</v>
      </c>
      <c r="B3957" s="8">
        <v>28.1145</v>
      </c>
    </row>
    <row r="3958" spans="1:2" x14ac:dyDescent="0.25">
      <c r="A3958" s="7">
        <v>40648</v>
      </c>
      <c r="B3958" s="8">
        <v>28.188600000000001</v>
      </c>
    </row>
    <row r="3959" spans="1:2" x14ac:dyDescent="0.25">
      <c r="A3959" s="7">
        <v>40649</v>
      </c>
      <c r="B3959" s="8">
        <v>28.2212</v>
      </c>
    </row>
    <row r="3960" spans="1:2" x14ac:dyDescent="0.25">
      <c r="A3960" s="7">
        <v>40652</v>
      </c>
      <c r="B3960" s="8">
        <v>28.163599999999999</v>
      </c>
    </row>
    <row r="3961" spans="1:2" x14ac:dyDescent="0.25">
      <c r="A3961" s="7">
        <v>40653</v>
      </c>
      <c r="B3961" s="8">
        <v>28.421299999999999</v>
      </c>
    </row>
    <row r="3962" spans="1:2" x14ac:dyDescent="0.25">
      <c r="A3962" s="7">
        <v>40654</v>
      </c>
      <c r="B3962" s="8">
        <v>28.145700000000001</v>
      </c>
    </row>
    <row r="3963" spans="1:2" x14ac:dyDescent="0.25">
      <c r="A3963" s="7">
        <v>40655</v>
      </c>
      <c r="B3963" s="8">
        <v>27.939800000000002</v>
      </c>
    </row>
    <row r="3964" spans="1:2" x14ac:dyDescent="0.25">
      <c r="A3964" s="7">
        <v>40656</v>
      </c>
      <c r="B3964" s="8">
        <v>27.939599999999999</v>
      </c>
    </row>
    <row r="3965" spans="1:2" x14ac:dyDescent="0.25">
      <c r="A3965" s="7">
        <v>40659</v>
      </c>
      <c r="B3965" s="8">
        <v>27.9924</v>
      </c>
    </row>
    <row r="3966" spans="1:2" x14ac:dyDescent="0.25">
      <c r="A3966" s="7">
        <v>40660</v>
      </c>
      <c r="B3966" s="8">
        <v>27.8964</v>
      </c>
    </row>
    <row r="3967" spans="1:2" x14ac:dyDescent="0.25">
      <c r="A3967" s="7">
        <v>40661</v>
      </c>
      <c r="B3967" s="8">
        <v>27.714400000000001</v>
      </c>
    </row>
    <row r="3968" spans="1:2" x14ac:dyDescent="0.25">
      <c r="A3968" s="7">
        <v>40662</v>
      </c>
      <c r="B3968" s="8">
        <v>27.497699999999998</v>
      </c>
    </row>
    <row r="3969" spans="1:2" x14ac:dyDescent="0.25">
      <c r="A3969" s="7">
        <v>40663</v>
      </c>
      <c r="B3969" s="8">
        <v>27.502199999999998</v>
      </c>
    </row>
    <row r="3970" spans="1:2" x14ac:dyDescent="0.25">
      <c r="A3970" s="7">
        <v>40667</v>
      </c>
      <c r="B3970" s="8">
        <v>27.334800000000001</v>
      </c>
    </row>
    <row r="3971" spans="1:2" x14ac:dyDescent="0.25">
      <c r="A3971" s="7">
        <v>40668</v>
      </c>
      <c r="B3971" s="8">
        <v>27.3675</v>
      </c>
    </row>
    <row r="3972" spans="1:2" x14ac:dyDescent="0.25">
      <c r="A3972" s="7">
        <v>40669</v>
      </c>
      <c r="B3972" s="8">
        <v>27.262499999999999</v>
      </c>
    </row>
    <row r="3973" spans="1:2" x14ac:dyDescent="0.25">
      <c r="A3973" s="7">
        <v>40670</v>
      </c>
      <c r="B3973" s="8">
        <v>27.663499999999999</v>
      </c>
    </row>
    <row r="3974" spans="1:2" x14ac:dyDescent="0.25">
      <c r="A3974" s="7">
        <v>40674</v>
      </c>
      <c r="B3974" s="8">
        <v>27.8645</v>
      </c>
    </row>
    <row r="3975" spans="1:2" x14ac:dyDescent="0.25">
      <c r="A3975" s="7">
        <v>40675</v>
      </c>
      <c r="B3975" s="8">
        <v>27.628799999999998</v>
      </c>
    </row>
    <row r="3976" spans="1:2" x14ac:dyDescent="0.25">
      <c r="A3976" s="7">
        <v>40676</v>
      </c>
      <c r="B3976" s="8">
        <v>27.947199999999999</v>
      </c>
    </row>
    <row r="3977" spans="1:2" x14ac:dyDescent="0.25">
      <c r="A3977" s="7">
        <v>40677</v>
      </c>
      <c r="B3977" s="8">
        <v>27.849699999999999</v>
      </c>
    </row>
    <row r="3978" spans="1:2" x14ac:dyDescent="0.25">
      <c r="A3978" s="7">
        <v>40680</v>
      </c>
      <c r="B3978" s="8">
        <v>28.122</v>
      </c>
    </row>
    <row r="3979" spans="1:2" x14ac:dyDescent="0.25">
      <c r="A3979" s="7">
        <v>40681</v>
      </c>
      <c r="B3979" s="8">
        <v>28.117699999999999</v>
      </c>
    </row>
    <row r="3980" spans="1:2" x14ac:dyDescent="0.25">
      <c r="A3980" s="7">
        <v>40682</v>
      </c>
      <c r="B3980" s="8">
        <v>28.046600000000002</v>
      </c>
    </row>
    <row r="3981" spans="1:2" x14ac:dyDescent="0.25">
      <c r="A3981" s="7">
        <v>40683</v>
      </c>
      <c r="B3981" s="8">
        <v>27.960799999999999</v>
      </c>
    </row>
    <row r="3982" spans="1:2" x14ac:dyDescent="0.25">
      <c r="A3982" s="7">
        <v>40684</v>
      </c>
      <c r="B3982" s="8">
        <v>27.9145</v>
      </c>
    </row>
    <row r="3983" spans="1:2" x14ac:dyDescent="0.25">
      <c r="A3983" s="7">
        <v>40687</v>
      </c>
      <c r="B3983" s="8">
        <v>28.341799999999999</v>
      </c>
    </row>
    <row r="3984" spans="1:2" x14ac:dyDescent="0.25">
      <c r="A3984" s="7">
        <v>40688</v>
      </c>
      <c r="B3984" s="8">
        <v>28.437000000000001</v>
      </c>
    </row>
    <row r="3985" spans="1:2" x14ac:dyDescent="0.25">
      <c r="A3985" s="7">
        <v>40689</v>
      </c>
      <c r="B3985" s="8">
        <v>28.479399999999998</v>
      </c>
    </row>
    <row r="3986" spans="1:2" x14ac:dyDescent="0.25">
      <c r="A3986" s="7">
        <v>40690</v>
      </c>
      <c r="B3986" s="8">
        <v>28.228000000000002</v>
      </c>
    </row>
    <row r="3987" spans="1:2" x14ac:dyDescent="0.25">
      <c r="A3987" s="7">
        <v>40691</v>
      </c>
      <c r="B3987" s="8">
        <v>28.116599999999998</v>
      </c>
    </row>
    <row r="3988" spans="1:2" x14ac:dyDescent="0.25">
      <c r="A3988" s="7">
        <v>40694</v>
      </c>
      <c r="B3988" s="8">
        <v>28.0685</v>
      </c>
    </row>
    <row r="3989" spans="1:2" x14ac:dyDescent="0.25">
      <c r="A3989" s="7">
        <v>40695</v>
      </c>
      <c r="B3989" s="8">
        <v>27.980499999999999</v>
      </c>
    </row>
    <row r="3990" spans="1:2" x14ac:dyDescent="0.25">
      <c r="A3990" s="7">
        <v>40696</v>
      </c>
      <c r="B3990" s="8">
        <v>27.9682</v>
      </c>
    </row>
    <row r="3991" spans="1:2" x14ac:dyDescent="0.25">
      <c r="A3991" s="7">
        <v>40697</v>
      </c>
      <c r="B3991" s="8">
        <v>28.041899999999998</v>
      </c>
    </row>
    <row r="3992" spans="1:2" x14ac:dyDescent="0.25">
      <c r="A3992" s="7">
        <v>40698</v>
      </c>
      <c r="B3992" s="8">
        <v>27.8751</v>
      </c>
    </row>
    <row r="3993" spans="1:2" x14ac:dyDescent="0.25">
      <c r="A3993" s="7">
        <v>40701</v>
      </c>
      <c r="B3993" s="8">
        <v>27.775200000000002</v>
      </c>
    </row>
    <row r="3994" spans="1:2" x14ac:dyDescent="0.25">
      <c r="A3994" s="7">
        <v>40702</v>
      </c>
      <c r="B3994" s="8">
        <v>27.781400000000001</v>
      </c>
    </row>
    <row r="3995" spans="1:2" x14ac:dyDescent="0.25">
      <c r="A3995" s="7">
        <v>40703</v>
      </c>
      <c r="B3995" s="8">
        <v>27.684699999999999</v>
      </c>
    </row>
    <row r="3996" spans="1:2" x14ac:dyDescent="0.25">
      <c r="A3996" s="7">
        <v>40704</v>
      </c>
      <c r="B3996" s="8">
        <v>27.703299999999999</v>
      </c>
    </row>
    <row r="3997" spans="1:2" x14ac:dyDescent="0.25">
      <c r="A3997" s="7">
        <v>40705</v>
      </c>
      <c r="B3997" s="8">
        <v>27.790700000000001</v>
      </c>
    </row>
    <row r="3998" spans="1:2" x14ac:dyDescent="0.25">
      <c r="A3998" s="7">
        <v>40709</v>
      </c>
      <c r="B3998" s="8">
        <v>27.898399999999999</v>
      </c>
    </row>
    <row r="3999" spans="1:2" x14ac:dyDescent="0.25">
      <c r="A3999" s="7">
        <v>40710</v>
      </c>
      <c r="B3999" s="8">
        <v>27.895700000000001</v>
      </c>
    </row>
    <row r="4000" spans="1:2" x14ac:dyDescent="0.25">
      <c r="A4000" s="7">
        <v>40711</v>
      </c>
      <c r="B4000" s="8">
        <v>28.19</v>
      </c>
    </row>
    <row r="4001" spans="1:2" x14ac:dyDescent="0.25">
      <c r="A4001" s="7">
        <v>40712</v>
      </c>
      <c r="B4001" s="8">
        <v>28.177800000000001</v>
      </c>
    </row>
    <row r="4002" spans="1:2" x14ac:dyDescent="0.25">
      <c r="A4002" s="7">
        <v>40715</v>
      </c>
      <c r="B4002" s="8">
        <v>28.1783</v>
      </c>
    </row>
    <row r="4003" spans="1:2" x14ac:dyDescent="0.25">
      <c r="A4003" s="7">
        <v>40716</v>
      </c>
      <c r="B4003" s="8">
        <v>28.011800000000001</v>
      </c>
    </row>
    <row r="4004" spans="1:2" x14ac:dyDescent="0.25">
      <c r="A4004" s="7">
        <v>40717</v>
      </c>
      <c r="B4004" s="8">
        <v>27.896000000000001</v>
      </c>
    </row>
    <row r="4005" spans="1:2" x14ac:dyDescent="0.25">
      <c r="A4005" s="7">
        <v>40718</v>
      </c>
      <c r="B4005" s="8">
        <v>28.056799999999999</v>
      </c>
    </row>
    <row r="4006" spans="1:2" x14ac:dyDescent="0.25">
      <c r="A4006" s="7">
        <v>40719</v>
      </c>
      <c r="B4006" s="8">
        <v>28.165500000000002</v>
      </c>
    </row>
    <row r="4007" spans="1:2" x14ac:dyDescent="0.25">
      <c r="A4007" s="7">
        <v>40722</v>
      </c>
      <c r="B4007" s="8">
        <v>28.347799999999999</v>
      </c>
    </row>
    <row r="4008" spans="1:2" x14ac:dyDescent="0.25">
      <c r="A4008" s="7">
        <v>40723</v>
      </c>
      <c r="B4008" s="8">
        <v>28.235199999999999</v>
      </c>
    </row>
    <row r="4009" spans="1:2" x14ac:dyDescent="0.25">
      <c r="A4009" s="7">
        <v>40724</v>
      </c>
      <c r="B4009" s="8">
        <v>28.075800000000001</v>
      </c>
    </row>
    <row r="4010" spans="1:2" x14ac:dyDescent="0.25">
      <c r="A4010" s="7">
        <v>40725</v>
      </c>
      <c r="B4010" s="8">
        <v>27.872599999999998</v>
      </c>
    </row>
    <row r="4011" spans="1:2" x14ac:dyDescent="0.25">
      <c r="A4011" s="7">
        <v>40726</v>
      </c>
      <c r="B4011" s="8">
        <v>27.8536</v>
      </c>
    </row>
    <row r="4012" spans="1:2" x14ac:dyDescent="0.25">
      <c r="A4012" s="7">
        <v>40729</v>
      </c>
      <c r="B4012" s="8">
        <v>27.803699999999999</v>
      </c>
    </row>
    <row r="4013" spans="1:2" x14ac:dyDescent="0.25">
      <c r="A4013" s="7">
        <v>40730</v>
      </c>
      <c r="B4013" s="8">
        <v>27.862200000000001</v>
      </c>
    </row>
    <row r="4014" spans="1:2" x14ac:dyDescent="0.25">
      <c r="A4014" s="7">
        <v>40731</v>
      </c>
      <c r="B4014" s="8">
        <v>27.890699999999999</v>
      </c>
    </row>
    <row r="4015" spans="1:2" x14ac:dyDescent="0.25">
      <c r="A4015" s="7">
        <v>40732</v>
      </c>
      <c r="B4015" s="8">
        <v>27.985299999999999</v>
      </c>
    </row>
    <row r="4016" spans="1:2" x14ac:dyDescent="0.25">
      <c r="A4016" s="7">
        <v>40733</v>
      </c>
      <c r="B4016" s="8">
        <v>27.888000000000002</v>
      </c>
    </row>
    <row r="4017" spans="1:2" x14ac:dyDescent="0.25">
      <c r="A4017" s="7">
        <v>40736</v>
      </c>
      <c r="B4017" s="8">
        <v>28.0839</v>
      </c>
    </row>
    <row r="4018" spans="1:2" x14ac:dyDescent="0.25">
      <c r="A4018" s="7">
        <v>40737</v>
      </c>
      <c r="B4018" s="8">
        <v>28.3842</v>
      </c>
    </row>
    <row r="4019" spans="1:2" x14ac:dyDescent="0.25">
      <c r="A4019" s="7">
        <v>40738</v>
      </c>
      <c r="B4019" s="8">
        <v>28.255700000000001</v>
      </c>
    </row>
    <row r="4020" spans="1:2" x14ac:dyDescent="0.25">
      <c r="A4020" s="7">
        <v>40739</v>
      </c>
      <c r="B4020" s="8">
        <v>28.061</v>
      </c>
    </row>
    <row r="4021" spans="1:2" x14ac:dyDescent="0.25">
      <c r="A4021" s="7">
        <v>40740</v>
      </c>
      <c r="B4021" s="8">
        <v>28.127700000000001</v>
      </c>
    </row>
    <row r="4022" spans="1:2" x14ac:dyDescent="0.25">
      <c r="A4022" s="7">
        <v>40743</v>
      </c>
      <c r="B4022" s="8">
        <v>28.177499999999998</v>
      </c>
    </row>
    <row r="4023" spans="1:2" x14ac:dyDescent="0.25">
      <c r="A4023" s="7">
        <v>40744</v>
      </c>
      <c r="B4023" s="8">
        <v>28.150500000000001</v>
      </c>
    </row>
    <row r="4024" spans="1:2" x14ac:dyDescent="0.25">
      <c r="A4024" s="7">
        <v>40745</v>
      </c>
      <c r="B4024" s="8">
        <v>28.046600000000002</v>
      </c>
    </row>
    <row r="4025" spans="1:2" x14ac:dyDescent="0.25">
      <c r="A4025" s="7">
        <v>40746</v>
      </c>
      <c r="B4025" s="8">
        <v>27.908000000000001</v>
      </c>
    </row>
    <row r="4026" spans="1:2" x14ac:dyDescent="0.25">
      <c r="A4026" s="7">
        <v>40747</v>
      </c>
      <c r="B4026" s="8">
        <v>27.716899999999999</v>
      </c>
    </row>
    <row r="4027" spans="1:2" x14ac:dyDescent="0.25">
      <c r="A4027" s="7">
        <v>40750</v>
      </c>
      <c r="B4027" s="8">
        <v>27.741299999999999</v>
      </c>
    </row>
    <row r="4028" spans="1:2" x14ac:dyDescent="0.25">
      <c r="A4028" s="7">
        <v>40751</v>
      </c>
      <c r="B4028" s="8">
        <v>27.545999999999999</v>
      </c>
    </row>
    <row r="4029" spans="1:2" x14ac:dyDescent="0.25">
      <c r="A4029" s="7">
        <v>40752</v>
      </c>
      <c r="B4029" s="8">
        <v>27.443899999999999</v>
      </c>
    </row>
    <row r="4030" spans="1:2" x14ac:dyDescent="0.25">
      <c r="A4030" s="7">
        <v>40753</v>
      </c>
      <c r="B4030" s="8">
        <v>27.590699999999998</v>
      </c>
    </row>
    <row r="4031" spans="1:2" x14ac:dyDescent="0.25">
      <c r="A4031" s="7">
        <v>40754</v>
      </c>
      <c r="B4031" s="8">
        <v>27.679600000000001</v>
      </c>
    </row>
    <row r="4032" spans="1:2" x14ac:dyDescent="0.25">
      <c r="A4032" s="7">
        <v>40757</v>
      </c>
      <c r="B4032" s="8">
        <v>27.520399999999999</v>
      </c>
    </row>
    <row r="4033" spans="1:2" x14ac:dyDescent="0.25">
      <c r="A4033" s="7">
        <v>40758</v>
      </c>
      <c r="B4033" s="8">
        <v>27.8154</v>
      </c>
    </row>
    <row r="4034" spans="1:2" x14ac:dyDescent="0.25">
      <c r="A4034" s="7">
        <v>40759</v>
      </c>
      <c r="B4034" s="8">
        <v>27.8996</v>
      </c>
    </row>
    <row r="4035" spans="1:2" x14ac:dyDescent="0.25">
      <c r="A4035" s="7">
        <v>40760</v>
      </c>
      <c r="B4035" s="8">
        <v>27.8432</v>
      </c>
    </row>
    <row r="4036" spans="1:2" x14ac:dyDescent="0.25">
      <c r="A4036" s="7">
        <v>40761</v>
      </c>
      <c r="B4036" s="8">
        <v>28.338200000000001</v>
      </c>
    </row>
    <row r="4037" spans="1:2" x14ac:dyDescent="0.25">
      <c r="A4037" s="7">
        <v>40764</v>
      </c>
      <c r="B4037" s="8">
        <v>28.521000000000001</v>
      </c>
    </row>
    <row r="4038" spans="1:2" x14ac:dyDescent="0.25">
      <c r="A4038" s="7">
        <v>40765</v>
      </c>
      <c r="B4038" s="8">
        <v>29.416599999999999</v>
      </c>
    </row>
    <row r="4039" spans="1:2" x14ac:dyDescent="0.25">
      <c r="A4039" s="7">
        <v>40766</v>
      </c>
      <c r="B4039" s="8">
        <v>29.3065</v>
      </c>
    </row>
    <row r="4040" spans="1:2" x14ac:dyDescent="0.25">
      <c r="A4040" s="7">
        <v>40767</v>
      </c>
      <c r="B4040" s="8">
        <v>29.417000000000002</v>
      </c>
    </row>
    <row r="4041" spans="1:2" x14ac:dyDescent="0.25">
      <c r="A4041" s="7">
        <v>40768</v>
      </c>
      <c r="B4041" s="8">
        <v>29.4452</v>
      </c>
    </row>
    <row r="4042" spans="1:2" x14ac:dyDescent="0.25">
      <c r="A4042" s="7">
        <v>40771</v>
      </c>
      <c r="B4042" s="8">
        <v>28.857600000000001</v>
      </c>
    </row>
    <row r="4043" spans="1:2" x14ac:dyDescent="0.25">
      <c r="A4043" s="7">
        <v>40772</v>
      </c>
      <c r="B4043" s="8">
        <v>28.703199999999999</v>
      </c>
    </row>
    <row r="4044" spans="1:2" x14ac:dyDescent="0.25">
      <c r="A4044" s="7">
        <v>40773</v>
      </c>
      <c r="B4044" s="8">
        <v>28.720700000000001</v>
      </c>
    </row>
    <row r="4045" spans="1:2" x14ac:dyDescent="0.25">
      <c r="A4045" s="7">
        <v>40774</v>
      </c>
      <c r="B4045" s="8">
        <v>28.9115</v>
      </c>
    </row>
    <row r="4046" spans="1:2" x14ac:dyDescent="0.25">
      <c r="A4046" s="7">
        <v>40775</v>
      </c>
      <c r="B4046" s="8">
        <v>29.270900000000001</v>
      </c>
    </row>
    <row r="4047" spans="1:2" x14ac:dyDescent="0.25">
      <c r="A4047" s="7">
        <v>40778</v>
      </c>
      <c r="B4047" s="8">
        <v>29.255500000000001</v>
      </c>
    </row>
    <row r="4048" spans="1:2" x14ac:dyDescent="0.25">
      <c r="A4048" s="7">
        <v>40779</v>
      </c>
      <c r="B4048" s="8">
        <v>28.954699999999999</v>
      </c>
    </row>
    <row r="4049" spans="1:2" x14ac:dyDescent="0.25">
      <c r="A4049" s="7">
        <v>40780</v>
      </c>
      <c r="B4049" s="8">
        <v>28.903700000000001</v>
      </c>
    </row>
    <row r="4050" spans="1:2" x14ac:dyDescent="0.25">
      <c r="A4050" s="7">
        <v>40781</v>
      </c>
      <c r="B4050" s="8">
        <v>28.8825</v>
      </c>
    </row>
    <row r="4051" spans="1:2" x14ac:dyDescent="0.25">
      <c r="A4051" s="7">
        <v>40782</v>
      </c>
      <c r="B4051" s="8">
        <v>28.871700000000001</v>
      </c>
    </row>
    <row r="4052" spans="1:2" x14ac:dyDescent="0.25">
      <c r="A4052" s="7">
        <v>40785</v>
      </c>
      <c r="B4052" s="8">
        <v>28.710799999999999</v>
      </c>
    </row>
    <row r="4053" spans="1:2" x14ac:dyDescent="0.25">
      <c r="A4053" s="7">
        <v>40786</v>
      </c>
      <c r="B4053" s="8">
        <v>28.8569</v>
      </c>
    </row>
    <row r="4054" spans="1:2" x14ac:dyDescent="0.25">
      <c r="A4054" s="7">
        <v>40787</v>
      </c>
      <c r="B4054" s="8">
        <v>28.927800000000001</v>
      </c>
    </row>
    <row r="4055" spans="1:2" x14ac:dyDescent="0.25">
      <c r="A4055" s="7">
        <v>40788</v>
      </c>
      <c r="B4055" s="8">
        <v>28.891100000000002</v>
      </c>
    </row>
    <row r="4056" spans="1:2" x14ac:dyDescent="0.25">
      <c r="A4056" s="7">
        <v>40789</v>
      </c>
      <c r="B4056" s="8">
        <v>29.060400000000001</v>
      </c>
    </row>
    <row r="4057" spans="1:2" x14ac:dyDescent="0.25">
      <c r="A4057" s="7">
        <v>40792</v>
      </c>
      <c r="B4057" s="8">
        <v>29.343599999999999</v>
      </c>
    </row>
    <row r="4058" spans="1:2" x14ac:dyDescent="0.25">
      <c r="A4058" s="7">
        <v>40793</v>
      </c>
      <c r="B4058" s="8">
        <v>29.610700000000001</v>
      </c>
    </row>
    <row r="4059" spans="1:2" x14ac:dyDescent="0.25">
      <c r="A4059" s="7">
        <v>40794</v>
      </c>
      <c r="B4059" s="8">
        <v>29.490500000000001</v>
      </c>
    </row>
    <row r="4060" spans="1:2" x14ac:dyDescent="0.25">
      <c r="A4060" s="7">
        <v>40795</v>
      </c>
      <c r="B4060" s="8">
        <v>29.5015</v>
      </c>
    </row>
    <row r="4061" spans="1:2" x14ac:dyDescent="0.25">
      <c r="A4061" s="7">
        <v>40796</v>
      </c>
      <c r="B4061" s="8">
        <v>29.6904</v>
      </c>
    </row>
    <row r="4062" spans="1:2" x14ac:dyDescent="0.25">
      <c r="A4062" s="7">
        <v>40799</v>
      </c>
      <c r="B4062" s="8">
        <v>30.3034</v>
      </c>
    </row>
    <row r="4063" spans="1:2" x14ac:dyDescent="0.25">
      <c r="A4063" s="7">
        <v>40800</v>
      </c>
      <c r="B4063" s="8">
        <v>30.187200000000001</v>
      </c>
    </row>
    <row r="4064" spans="1:2" x14ac:dyDescent="0.25">
      <c r="A4064" s="7">
        <v>40801</v>
      </c>
      <c r="B4064" s="8">
        <v>30.3643</v>
      </c>
    </row>
    <row r="4065" spans="1:2" x14ac:dyDescent="0.25">
      <c r="A4065" s="7">
        <v>40802</v>
      </c>
      <c r="B4065" s="8">
        <v>30.504200000000001</v>
      </c>
    </row>
    <row r="4066" spans="1:2" x14ac:dyDescent="0.25">
      <c r="A4066" s="7">
        <v>40803</v>
      </c>
      <c r="B4066" s="8">
        <v>30.532800000000002</v>
      </c>
    </row>
    <row r="4067" spans="1:2" x14ac:dyDescent="0.25">
      <c r="A4067" s="7">
        <v>40806</v>
      </c>
      <c r="B4067" s="8">
        <v>30.867999999999999</v>
      </c>
    </row>
    <row r="4068" spans="1:2" x14ac:dyDescent="0.25">
      <c r="A4068" s="7">
        <v>40807</v>
      </c>
      <c r="B4068" s="8">
        <v>31.495999999999999</v>
      </c>
    </row>
    <row r="4069" spans="1:2" x14ac:dyDescent="0.25">
      <c r="A4069" s="7">
        <v>40808</v>
      </c>
      <c r="B4069" s="8">
        <v>31.412199999999999</v>
      </c>
    </row>
    <row r="4070" spans="1:2" x14ac:dyDescent="0.25">
      <c r="A4070" s="7">
        <v>40809</v>
      </c>
      <c r="B4070" s="8">
        <v>31.910599999999999</v>
      </c>
    </row>
    <row r="4071" spans="1:2" x14ac:dyDescent="0.25">
      <c r="A4071" s="7">
        <v>40810</v>
      </c>
      <c r="B4071" s="8">
        <v>32.1083</v>
      </c>
    </row>
    <row r="4072" spans="1:2" x14ac:dyDescent="0.25">
      <c r="A4072" s="7">
        <v>40813</v>
      </c>
      <c r="B4072" s="8">
        <v>32.4619</v>
      </c>
    </row>
    <row r="4073" spans="1:2" x14ac:dyDescent="0.25">
      <c r="A4073" s="7">
        <v>40814</v>
      </c>
      <c r="B4073" s="8">
        <v>32.220100000000002</v>
      </c>
    </row>
    <row r="4074" spans="1:2" x14ac:dyDescent="0.25">
      <c r="A4074" s="7">
        <v>40815</v>
      </c>
      <c r="B4074" s="8">
        <v>31.818000000000001</v>
      </c>
    </row>
    <row r="4075" spans="1:2" x14ac:dyDescent="0.25">
      <c r="A4075" s="7">
        <v>40816</v>
      </c>
      <c r="B4075" s="8">
        <v>31.8751</v>
      </c>
    </row>
    <row r="4076" spans="1:2" x14ac:dyDescent="0.25">
      <c r="A4076" s="7">
        <v>40817</v>
      </c>
      <c r="B4076" s="8">
        <v>32.11</v>
      </c>
    </row>
    <row r="4077" spans="1:2" x14ac:dyDescent="0.25">
      <c r="A4077" s="7">
        <v>40820</v>
      </c>
      <c r="B4077" s="8">
        <v>32.588999999999999</v>
      </c>
    </row>
    <row r="4078" spans="1:2" x14ac:dyDescent="0.25">
      <c r="A4078" s="7">
        <v>40821</v>
      </c>
      <c r="B4078" s="8">
        <v>32.679900000000004</v>
      </c>
    </row>
    <row r="4079" spans="1:2" x14ac:dyDescent="0.25">
      <c r="A4079" s="7">
        <v>40822</v>
      </c>
      <c r="B4079" s="8">
        <v>32.6374</v>
      </c>
    </row>
    <row r="4080" spans="1:2" x14ac:dyDescent="0.25">
      <c r="A4080" s="7">
        <v>40823</v>
      </c>
      <c r="B4080" s="8">
        <v>32.508499999999998</v>
      </c>
    </row>
    <row r="4081" spans="1:2" x14ac:dyDescent="0.25">
      <c r="A4081" s="7">
        <v>40824</v>
      </c>
      <c r="B4081" s="8">
        <v>32.200499999999998</v>
      </c>
    </row>
    <row r="4082" spans="1:2" x14ac:dyDescent="0.25">
      <c r="A4082" s="7">
        <v>40827</v>
      </c>
      <c r="B4082" s="8">
        <v>32.009599999999999</v>
      </c>
    </row>
    <row r="4083" spans="1:2" x14ac:dyDescent="0.25">
      <c r="A4083" s="7">
        <v>40828</v>
      </c>
      <c r="B4083" s="8">
        <v>31.427</v>
      </c>
    </row>
    <row r="4084" spans="1:2" x14ac:dyDescent="0.25">
      <c r="A4084" s="7">
        <v>40829</v>
      </c>
      <c r="B4084" s="8">
        <v>31.415099999999999</v>
      </c>
    </row>
    <row r="4085" spans="1:2" x14ac:dyDescent="0.25">
      <c r="A4085" s="7">
        <v>40830</v>
      </c>
      <c r="B4085" s="8">
        <v>31.2014</v>
      </c>
    </row>
    <row r="4086" spans="1:2" x14ac:dyDescent="0.25">
      <c r="A4086" s="7">
        <v>40831</v>
      </c>
      <c r="B4086" s="8">
        <v>30.990500000000001</v>
      </c>
    </row>
    <row r="4087" spans="1:2" x14ac:dyDescent="0.25">
      <c r="A4087" s="7">
        <v>40834</v>
      </c>
      <c r="B4087" s="8">
        <v>30.736999999999998</v>
      </c>
    </row>
    <row r="4088" spans="1:2" x14ac:dyDescent="0.25">
      <c r="A4088" s="7">
        <v>40835</v>
      </c>
      <c r="B4088" s="8">
        <v>30.9694</v>
      </c>
    </row>
    <row r="4089" spans="1:2" x14ac:dyDescent="0.25">
      <c r="A4089" s="7">
        <v>40836</v>
      </c>
      <c r="B4089" s="8">
        <v>30.925699999999999</v>
      </c>
    </row>
    <row r="4090" spans="1:2" x14ac:dyDescent="0.25">
      <c r="A4090" s="7">
        <v>40837</v>
      </c>
      <c r="B4090" s="8">
        <v>31.378799999999998</v>
      </c>
    </row>
    <row r="4091" spans="1:2" x14ac:dyDescent="0.25">
      <c r="A4091" s="7">
        <v>40838</v>
      </c>
      <c r="B4091" s="8">
        <v>31.336099999999998</v>
      </c>
    </row>
    <row r="4092" spans="1:2" x14ac:dyDescent="0.25">
      <c r="A4092" s="7">
        <v>40841</v>
      </c>
      <c r="B4092" s="8">
        <v>30.825500000000002</v>
      </c>
    </row>
    <row r="4093" spans="1:2" x14ac:dyDescent="0.25">
      <c r="A4093" s="7">
        <v>40842</v>
      </c>
      <c r="B4093" s="8">
        <v>30.4971</v>
      </c>
    </row>
    <row r="4094" spans="1:2" x14ac:dyDescent="0.25">
      <c r="A4094" s="7">
        <v>40843</v>
      </c>
      <c r="B4094" s="8">
        <v>30.5732</v>
      </c>
    </row>
    <row r="4095" spans="1:2" x14ac:dyDescent="0.25">
      <c r="A4095" s="7">
        <v>40844</v>
      </c>
      <c r="B4095" s="8">
        <v>30.242100000000001</v>
      </c>
    </row>
    <row r="4096" spans="1:2" x14ac:dyDescent="0.25">
      <c r="A4096" s="7">
        <v>40845</v>
      </c>
      <c r="B4096" s="8">
        <v>29.8977</v>
      </c>
    </row>
    <row r="4097" spans="1:2" x14ac:dyDescent="0.25">
      <c r="A4097" s="7">
        <v>40848</v>
      </c>
      <c r="B4097" s="8">
        <v>30.124500000000001</v>
      </c>
    </row>
    <row r="4098" spans="1:2" x14ac:dyDescent="0.25">
      <c r="A4098" s="7">
        <v>40849</v>
      </c>
      <c r="B4098" s="8">
        <v>30.6448</v>
      </c>
    </row>
    <row r="4099" spans="1:2" x14ac:dyDescent="0.25">
      <c r="A4099" s="7">
        <v>40850</v>
      </c>
      <c r="B4099" s="8">
        <v>30.683</v>
      </c>
    </row>
    <row r="4100" spans="1:2" x14ac:dyDescent="0.25">
      <c r="A4100" s="7">
        <v>40851</v>
      </c>
      <c r="B4100" s="8">
        <v>30.843800000000002</v>
      </c>
    </row>
    <row r="4101" spans="1:2" x14ac:dyDescent="0.25">
      <c r="A4101" s="7">
        <v>40855</v>
      </c>
      <c r="B4101" s="8">
        <v>30.569400000000002</v>
      </c>
    </row>
    <row r="4102" spans="1:2" x14ac:dyDescent="0.25">
      <c r="A4102" s="7">
        <v>40856</v>
      </c>
      <c r="B4102" s="8">
        <v>30.5014</v>
      </c>
    </row>
    <row r="4103" spans="1:2" x14ac:dyDescent="0.25">
      <c r="A4103" s="7">
        <v>40857</v>
      </c>
      <c r="B4103" s="8">
        <v>30.103300000000001</v>
      </c>
    </row>
    <row r="4104" spans="1:2" x14ac:dyDescent="0.25">
      <c r="A4104" s="7">
        <v>40858</v>
      </c>
      <c r="B4104" s="8">
        <v>30.845400000000001</v>
      </c>
    </row>
    <row r="4105" spans="1:2" x14ac:dyDescent="0.25">
      <c r="A4105" s="7">
        <v>40859</v>
      </c>
      <c r="B4105" s="8">
        <v>30.528199999999998</v>
      </c>
    </row>
    <row r="4106" spans="1:2" x14ac:dyDescent="0.25">
      <c r="A4106" s="7">
        <v>40862</v>
      </c>
      <c r="B4106" s="8">
        <v>30.292100000000001</v>
      </c>
    </row>
    <row r="4107" spans="1:2" x14ac:dyDescent="0.25">
      <c r="A4107" s="7">
        <v>40863</v>
      </c>
      <c r="B4107" s="8">
        <v>30.66</v>
      </c>
    </row>
    <row r="4108" spans="1:2" x14ac:dyDescent="0.25">
      <c r="A4108" s="7">
        <v>40864</v>
      </c>
      <c r="B4108" s="8">
        <v>30.841699999999999</v>
      </c>
    </row>
    <row r="4109" spans="1:2" x14ac:dyDescent="0.25">
      <c r="A4109" s="7">
        <v>40865</v>
      </c>
      <c r="B4109" s="8">
        <v>30.733699999999999</v>
      </c>
    </row>
    <row r="4110" spans="1:2" x14ac:dyDescent="0.25">
      <c r="A4110" s="7">
        <v>40866</v>
      </c>
      <c r="B4110" s="8">
        <v>30.919</v>
      </c>
    </row>
    <row r="4111" spans="1:2" x14ac:dyDescent="0.25">
      <c r="A4111" s="7">
        <v>40869</v>
      </c>
      <c r="B4111" s="8">
        <v>30.9693</v>
      </c>
    </row>
    <row r="4112" spans="1:2" x14ac:dyDescent="0.25">
      <c r="A4112" s="7">
        <v>40870</v>
      </c>
      <c r="B4112" s="8">
        <v>31.061199999999999</v>
      </c>
    </row>
    <row r="4113" spans="1:2" x14ac:dyDescent="0.25">
      <c r="A4113" s="7">
        <v>40871</v>
      </c>
      <c r="B4113" s="8">
        <v>31.2133</v>
      </c>
    </row>
    <row r="4114" spans="1:2" x14ac:dyDescent="0.25">
      <c r="A4114" s="7">
        <v>40872</v>
      </c>
      <c r="B4114" s="8">
        <v>31.436499999999999</v>
      </c>
    </row>
    <row r="4115" spans="1:2" x14ac:dyDescent="0.25">
      <c r="A4115" s="7">
        <v>40873</v>
      </c>
      <c r="B4115" s="8">
        <v>31.578800000000001</v>
      </c>
    </row>
    <row r="4116" spans="1:2" x14ac:dyDescent="0.25">
      <c r="A4116" s="7">
        <v>40876</v>
      </c>
      <c r="B4116" s="8">
        <v>31.4117</v>
      </c>
    </row>
    <row r="4117" spans="1:2" x14ac:dyDescent="0.25">
      <c r="A4117" s="7">
        <v>40877</v>
      </c>
      <c r="B4117" s="8">
        <v>31.3216</v>
      </c>
    </row>
    <row r="4118" spans="1:2" x14ac:dyDescent="0.25">
      <c r="A4118" s="7">
        <v>40878</v>
      </c>
      <c r="B4118" s="8">
        <v>31.400099999999998</v>
      </c>
    </row>
    <row r="4119" spans="1:2" x14ac:dyDescent="0.25">
      <c r="A4119" s="7">
        <v>40879</v>
      </c>
      <c r="B4119" s="8">
        <v>30.848600000000001</v>
      </c>
    </row>
    <row r="4120" spans="1:2" x14ac:dyDescent="0.25">
      <c r="A4120" s="7">
        <v>40880</v>
      </c>
      <c r="B4120" s="8">
        <v>30.809899999999999</v>
      </c>
    </row>
    <row r="4121" spans="1:2" x14ac:dyDescent="0.25">
      <c r="A4121" s="7">
        <v>40883</v>
      </c>
      <c r="B4121" s="8">
        <v>30.9068</v>
      </c>
    </row>
    <row r="4122" spans="1:2" x14ac:dyDescent="0.25">
      <c r="A4122" s="7">
        <v>40884</v>
      </c>
      <c r="B4122" s="8">
        <v>31.102599999999999</v>
      </c>
    </row>
    <row r="4123" spans="1:2" x14ac:dyDescent="0.25">
      <c r="A4123" s="7">
        <v>40885</v>
      </c>
      <c r="B4123" s="8">
        <v>31.152699999999999</v>
      </c>
    </row>
    <row r="4124" spans="1:2" x14ac:dyDescent="0.25">
      <c r="A4124" s="7">
        <v>40886</v>
      </c>
      <c r="B4124" s="8">
        <v>31.230799999999999</v>
      </c>
    </row>
    <row r="4125" spans="1:2" x14ac:dyDescent="0.25">
      <c r="A4125" s="7">
        <v>40887</v>
      </c>
      <c r="B4125" s="8">
        <v>31.569099999999999</v>
      </c>
    </row>
    <row r="4126" spans="1:2" x14ac:dyDescent="0.25">
      <c r="A4126" s="7">
        <v>40890</v>
      </c>
      <c r="B4126" s="8">
        <v>31.413399999999999</v>
      </c>
    </row>
    <row r="4127" spans="1:2" x14ac:dyDescent="0.25">
      <c r="A4127" s="7">
        <v>40891</v>
      </c>
      <c r="B4127" s="8">
        <v>31.670400000000001</v>
      </c>
    </row>
    <row r="4128" spans="1:2" x14ac:dyDescent="0.25">
      <c r="A4128" s="7">
        <v>40892</v>
      </c>
      <c r="B4128" s="8">
        <v>31.765499999999999</v>
      </c>
    </row>
    <row r="4129" spans="1:2" x14ac:dyDescent="0.25">
      <c r="A4129" s="7">
        <v>40893</v>
      </c>
      <c r="B4129" s="8">
        <v>31.895700000000001</v>
      </c>
    </row>
    <row r="4130" spans="1:2" x14ac:dyDescent="0.25">
      <c r="A4130" s="7">
        <v>40894</v>
      </c>
      <c r="B4130" s="8">
        <v>31.770099999999999</v>
      </c>
    </row>
    <row r="4131" spans="1:2" x14ac:dyDescent="0.25">
      <c r="A4131" s="7">
        <v>40897</v>
      </c>
      <c r="B4131" s="8">
        <v>32.032299999999999</v>
      </c>
    </row>
    <row r="4132" spans="1:2" x14ac:dyDescent="0.25">
      <c r="A4132" s="7">
        <v>40898</v>
      </c>
      <c r="B4132" s="8">
        <v>32.051900000000003</v>
      </c>
    </row>
    <row r="4133" spans="1:2" x14ac:dyDescent="0.25">
      <c r="A4133" s="7">
        <v>40899</v>
      </c>
      <c r="B4133" s="8">
        <v>31.764500000000002</v>
      </c>
    </row>
    <row r="4134" spans="1:2" x14ac:dyDescent="0.25">
      <c r="A4134" s="7">
        <v>40900</v>
      </c>
      <c r="B4134" s="8">
        <v>31.563400000000001</v>
      </c>
    </row>
    <row r="4135" spans="1:2" x14ac:dyDescent="0.25">
      <c r="A4135" s="7">
        <v>40901</v>
      </c>
      <c r="B4135" s="8">
        <v>31.2575</v>
      </c>
    </row>
    <row r="4136" spans="1:2" x14ac:dyDescent="0.25">
      <c r="A4136" s="7">
        <v>40904</v>
      </c>
      <c r="B4136" s="8">
        <v>31.226600000000001</v>
      </c>
    </row>
    <row r="4137" spans="1:2" x14ac:dyDescent="0.25">
      <c r="A4137" s="7">
        <v>40905</v>
      </c>
      <c r="B4137" s="8">
        <v>31.084700000000002</v>
      </c>
    </row>
    <row r="4138" spans="1:2" x14ac:dyDescent="0.25">
      <c r="A4138" s="7">
        <v>40906</v>
      </c>
      <c r="B4138" s="8">
        <v>31.563300000000002</v>
      </c>
    </row>
    <row r="4139" spans="1:2" x14ac:dyDescent="0.25">
      <c r="A4139" s="7">
        <v>40907</v>
      </c>
      <c r="B4139" s="8">
        <v>32.0197</v>
      </c>
    </row>
    <row r="4140" spans="1:2" x14ac:dyDescent="0.25">
      <c r="A4140" s="7">
        <v>40908</v>
      </c>
      <c r="B4140" s="8">
        <v>32.196100000000001</v>
      </c>
    </row>
    <row r="4141" spans="1:2" x14ac:dyDescent="0.25">
      <c r="A4141" s="7">
        <v>40919</v>
      </c>
      <c r="B4141" s="8">
        <v>31.872900000000001</v>
      </c>
    </row>
    <row r="4142" spans="1:2" x14ac:dyDescent="0.25">
      <c r="A4142" s="7">
        <v>40920</v>
      </c>
      <c r="B4142" s="8">
        <v>31.688600000000001</v>
      </c>
    </row>
    <row r="4143" spans="1:2" x14ac:dyDescent="0.25">
      <c r="A4143" s="7">
        <v>40921</v>
      </c>
      <c r="B4143" s="8">
        <v>31.680700000000002</v>
      </c>
    </row>
    <row r="4144" spans="1:2" x14ac:dyDescent="0.25">
      <c r="A4144" s="7">
        <v>40922</v>
      </c>
      <c r="B4144" s="8">
        <v>31.582999999999998</v>
      </c>
    </row>
    <row r="4145" spans="1:2" x14ac:dyDescent="0.25">
      <c r="A4145" s="7">
        <v>40925</v>
      </c>
      <c r="B4145" s="8">
        <v>31.9344</v>
      </c>
    </row>
    <row r="4146" spans="1:2" x14ac:dyDescent="0.25">
      <c r="A4146" s="7">
        <v>40926</v>
      </c>
      <c r="B4146" s="8">
        <v>31.544499999999999</v>
      </c>
    </row>
    <row r="4147" spans="1:2" x14ac:dyDescent="0.25">
      <c r="A4147" s="7">
        <v>40927</v>
      </c>
      <c r="B4147" s="8">
        <v>31.5428</v>
      </c>
    </row>
    <row r="4148" spans="1:2" x14ac:dyDescent="0.25">
      <c r="A4148" s="7">
        <v>40928</v>
      </c>
      <c r="B4148" s="8">
        <v>31.477699999999999</v>
      </c>
    </row>
    <row r="4149" spans="1:2" x14ac:dyDescent="0.25">
      <c r="A4149" s="7">
        <v>40929</v>
      </c>
      <c r="B4149" s="8">
        <v>31.2879</v>
      </c>
    </row>
    <row r="4150" spans="1:2" x14ac:dyDescent="0.25">
      <c r="A4150" s="7">
        <v>40932</v>
      </c>
      <c r="B4150" s="8">
        <v>31.3325</v>
      </c>
    </row>
    <row r="4151" spans="1:2" x14ac:dyDescent="0.25">
      <c r="A4151" s="7">
        <v>40933</v>
      </c>
      <c r="B4151" s="8">
        <v>30.8752</v>
      </c>
    </row>
    <row r="4152" spans="1:2" x14ac:dyDescent="0.25">
      <c r="A4152" s="7">
        <v>40934</v>
      </c>
      <c r="B4152" s="8">
        <v>30.667000000000002</v>
      </c>
    </row>
    <row r="4153" spans="1:2" x14ac:dyDescent="0.25">
      <c r="A4153" s="7">
        <v>40935</v>
      </c>
      <c r="B4153" s="8">
        <v>30.36</v>
      </c>
    </row>
    <row r="4154" spans="1:2" x14ac:dyDescent="0.25">
      <c r="A4154" s="7">
        <v>40936</v>
      </c>
      <c r="B4154" s="8">
        <v>30.3626</v>
      </c>
    </row>
    <row r="4155" spans="1:2" x14ac:dyDescent="0.25">
      <c r="A4155" s="7">
        <v>40939</v>
      </c>
      <c r="B4155" s="8">
        <v>30.364699999999999</v>
      </c>
    </row>
    <row r="4156" spans="1:2" x14ac:dyDescent="0.25">
      <c r="A4156" s="7">
        <v>40940</v>
      </c>
      <c r="B4156" s="8">
        <v>30.313099999999999</v>
      </c>
    </row>
    <row r="4157" spans="1:2" x14ac:dyDescent="0.25">
      <c r="A4157" s="7">
        <v>40941</v>
      </c>
      <c r="B4157" s="8">
        <v>30.406700000000001</v>
      </c>
    </row>
    <row r="4158" spans="1:2" x14ac:dyDescent="0.25">
      <c r="A4158" s="7">
        <v>40942</v>
      </c>
      <c r="B4158" s="8">
        <v>30.185500000000001</v>
      </c>
    </row>
    <row r="4159" spans="1:2" x14ac:dyDescent="0.25">
      <c r="A4159" s="7">
        <v>40943</v>
      </c>
      <c r="B4159" s="8">
        <v>30.238499999999998</v>
      </c>
    </row>
    <row r="4160" spans="1:2" x14ac:dyDescent="0.25">
      <c r="A4160" s="7">
        <v>40946</v>
      </c>
      <c r="B4160" s="8">
        <v>30.232399999999998</v>
      </c>
    </row>
    <row r="4161" spans="1:2" x14ac:dyDescent="0.25">
      <c r="A4161" s="7">
        <v>40947</v>
      </c>
      <c r="B4161" s="8">
        <v>30.0871</v>
      </c>
    </row>
    <row r="4162" spans="1:2" x14ac:dyDescent="0.25">
      <c r="A4162" s="7">
        <v>40948</v>
      </c>
      <c r="B4162" s="8">
        <v>29.693000000000001</v>
      </c>
    </row>
    <row r="4163" spans="1:2" x14ac:dyDescent="0.25">
      <c r="A4163" s="7">
        <v>40949</v>
      </c>
      <c r="B4163" s="8">
        <v>29.679500000000001</v>
      </c>
    </row>
    <row r="4164" spans="1:2" x14ac:dyDescent="0.25">
      <c r="A4164" s="7">
        <v>40950</v>
      </c>
      <c r="B4164" s="8">
        <v>29.892299999999999</v>
      </c>
    </row>
    <row r="4165" spans="1:2" x14ac:dyDescent="0.25">
      <c r="A4165" s="7">
        <v>40953</v>
      </c>
      <c r="B4165" s="8">
        <v>29.8873</v>
      </c>
    </row>
    <row r="4166" spans="1:2" x14ac:dyDescent="0.25">
      <c r="A4166" s="7">
        <v>40954</v>
      </c>
      <c r="B4166" s="8">
        <v>30.0868</v>
      </c>
    </row>
    <row r="4167" spans="1:2" x14ac:dyDescent="0.25">
      <c r="A4167" s="7">
        <v>40955</v>
      </c>
      <c r="B4167" s="8">
        <v>29.943999999999999</v>
      </c>
    </row>
    <row r="4168" spans="1:2" x14ac:dyDescent="0.25">
      <c r="A4168" s="7">
        <v>40956</v>
      </c>
      <c r="B4168" s="8">
        <v>30.209800000000001</v>
      </c>
    </row>
    <row r="4169" spans="1:2" x14ac:dyDescent="0.25">
      <c r="A4169" s="7">
        <v>40957</v>
      </c>
      <c r="B4169" s="8">
        <v>29.998200000000001</v>
      </c>
    </row>
    <row r="4170" spans="1:2" x14ac:dyDescent="0.25">
      <c r="A4170" s="7">
        <v>40960</v>
      </c>
      <c r="B4170" s="8">
        <v>29.7805</v>
      </c>
    </row>
    <row r="4171" spans="1:2" x14ac:dyDescent="0.25">
      <c r="A4171" s="7">
        <v>40961</v>
      </c>
      <c r="B4171" s="8">
        <v>29.779599999999999</v>
      </c>
    </row>
    <row r="4172" spans="1:2" x14ac:dyDescent="0.25">
      <c r="A4172" s="7">
        <v>40962</v>
      </c>
      <c r="B4172" s="8">
        <v>29.769200000000001</v>
      </c>
    </row>
    <row r="4173" spans="1:2" x14ac:dyDescent="0.25">
      <c r="A4173" s="7">
        <v>40964</v>
      </c>
      <c r="B4173" s="8">
        <v>29.449000000000002</v>
      </c>
    </row>
    <row r="4174" spans="1:2" x14ac:dyDescent="0.25">
      <c r="A4174" s="7">
        <v>40967</v>
      </c>
      <c r="B4174" s="8">
        <v>29.1264</v>
      </c>
    </row>
    <row r="4175" spans="1:2" x14ac:dyDescent="0.25">
      <c r="A4175" s="7">
        <v>40968</v>
      </c>
      <c r="B4175" s="8">
        <v>28.950299999999999</v>
      </c>
    </row>
    <row r="4176" spans="1:2" x14ac:dyDescent="0.25">
      <c r="A4176" s="7">
        <v>40969</v>
      </c>
      <c r="B4176" s="8">
        <v>29.025300000000001</v>
      </c>
    </row>
    <row r="4177" spans="1:2" x14ac:dyDescent="0.25">
      <c r="A4177" s="7">
        <v>40970</v>
      </c>
      <c r="B4177" s="8">
        <v>29.288900000000002</v>
      </c>
    </row>
    <row r="4178" spans="1:2" x14ac:dyDescent="0.25">
      <c r="A4178" s="7">
        <v>40971</v>
      </c>
      <c r="B4178" s="8">
        <v>29.295999999999999</v>
      </c>
    </row>
    <row r="4179" spans="1:2" x14ac:dyDescent="0.25">
      <c r="A4179" s="7">
        <v>40974</v>
      </c>
      <c r="B4179" s="8">
        <v>29.289200000000001</v>
      </c>
    </row>
    <row r="4180" spans="1:2" x14ac:dyDescent="0.25">
      <c r="A4180" s="7">
        <v>40975</v>
      </c>
      <c r="B4180" s="8">
        <v>29.450800000000001</v>
      </c>
    </row>
    <row r="4181" spans="1:2" x14ac:dyDescent="0.25">
      <c r="A4181" s="7">
        <v>40976</v>
      </c>
      <c r="B4181" s="8">
        <v>29.662099999999999</v>
      </c>
    </row>
    <row r="4182" spans="1:2" x14ac:dyDescent="0.25">
      <c r="A4182" s="7">
        <v>40980</v>
      </c>
      <c r="B4182" s="8">
        <v>29.540600000000001</v>
      </c>
    </row>
    <row r="4183" spans="1:2" x14ac:dyDescent="0.25">
      <c r="A4183" s="7">
        <v>40981</v>
      </c>
      <c r="B4183" s="8">
        <v>29.666599999999999</v>
      </c>
    </row>
    <row r="4184" spans="1:2" x14ac:dyDescent="0.25">
      <c r="A4184" s="7">
        <v>40982</v>
      </c>
      <c r="B4184" s="8">
        <v>29.5091</v>
      </c>
    </row>
    <row r="4185" spans="1:2" x14ac:dyDescent="0.25">
      <c r="A4185" s="7">
        <v>40983</v>
      </c>
      <c r="B4185" s="8">
        <v>29.512499999999999</v>
      </c>
    </row>
    <row r="4186" spans="1:2" x14ac:dyDescent="0.25">
      <c r="A4186" s="7">
        <v>40984</v>
      </c>
      <c r="B4186" s="8">
        <v>29.5822</v>
      </c>
    </row>
    <row r="4187" spans="1:2" x14ac:dyDescent="0.25">
      <c r="A4187" s="7">
        <v>40985</v>
      </c>
      <c r="B4187" s="8">
        <v>29.357800000000001</v>
      </c>
    </row>
    <row r="4188" spans="1:2" x14ac:dyDescent="0.25">
      <c r="A4188" s="7">
        <v>40988</v>
      </c>
      <c r="B4188" s="8">
        <v>29.2224</v>
      </c>
    </row>
    <row r="4189" spans="1:2" x14ac:dyDescent="0.25">
      <c r="A4189" s="7">
        <v>40989</v>
      </c>
      <c r="B4189" s="8">
        <v>29.165199999999999</v>
      </c>
    </row>
    <row r="4190" spans="1:2" x14ac:dyDescent="0.25">
      <c r="A4190" s="7">
        <v>40990</v>
      </c>
      <c r="B4190" s="8">
        <v>29.207899999999999</v>
      </c>
    </row>
    <row r="4191" spans="1:2" x14ac:dyDescent="0.25">
      <c r="A4191" s="7">
        <v>40991</v>
      </c>
      <c r="B4191" s="8">
        <v>29.244700000000002</v>
      </c>
    </row>
    <row r="4192" spans="1:2" x14ac:dyDescent="0.25">
      <c r="A4192" s="7">
        <v>40992</v>
      </c>
      <c r="B4192" s="8">
        <v>29.4038</v>
      </c>
    </row>
    <row r="4193" spans="1:2" x14ac:dyDescent="0.25">
      <c r="A4193" s="7">
        <v>40995</v>
      </c>
      <c r="B4193" s="8">
        <v>29.231100000000001</v>
      </c>
    </row>
    <row r="4194" spans="1:2" x14ac:dyDescent="0.25">
      <c r="A4194" s="7">
        <v>40996</v>
      </c>
      <c r="B4194" s="8">
        <v>28.9468</v>
      </c>
    </row>
    <row r="4195" spans="1:2" x14ac:dyDescent="0.25">
      <c r="A4195" s="7">
        <v>40997</v>
      </c>
      <c r="B4195" s="8">
        <v>29.084499999999998</v>
      </c>
    </row>
    <row r="4196" spans="1:2" x14ac:dyDescent="0.25">
      <c r="A4196" s="7">
        <v>40998</v>
      </c>
      <c r="B4196" s="8">
        <v>29.285299999999999</v>
      </c>
    </row>
    <row r="4197" spans="1:2" x14ac:dyDescent="0.25">
      <c r="A4197" s="7">
        <v>40999</v>
      </c>
      <c r="B4197" s="8">
        <v>29.328199999999999</v>
      </c>
    </row>
    <row r="4198" spans="1:2" x14ac:dyDescent="0.25">
      <c r="A4198" s="7">
        <v>41002</v>
      </c>
      <c r="B4198" s="8">
        <v>29.347899999999999</v>
      </c>
    </row>
    <row r="4199" spans="1:2" x14ac:dyDescent="0.25">
      <c r="A4199" s="7">
        <v>41003</v>
      </c>
      <c r="B4199" s="8">
        <v>29.2944</v>
      </c>
    </row>
    <row r="4200" spans="1:2" x14ac:dyDescent="0.25">
      <c r="A4200" s="7">
        <v>41004</v>
      </c>
      <c r="B4200" s="8">
        <v>29.4285</v>
      </c>
    </row>
    <row r="4201" spans="1:2" x14ac:dyDescent="0.25">
      <c r="A4201" s="7">
        <v>41005</v>
      </c>
      <c r="B4201" s="8">
        <v>29.430299999999999</v>
      </c>
    </row>
    <row r="4202" spans="1:2" x14ac:dyDescent="0.25">
      <c r="A4202" s="7">
        <v>41006</v>
      </c>
      <c r="B4202" s="8">
        <v>29.460599999999999</v>
      </c>
    </row>
    <row r="4203" spans="1:2" x14ac:dyDescent="0.25">
      <c r="A4203" s="7">
        <v>41009</v>
      </c>
      <c r="B4203" s="8">
        <v>29.6358</v>
      </c>
    </row>
    <row r="4204" spans="1:2" x14ac:dyDescent="0.25">
      <c r="A4204" s="7">
        <v>41010</v>
      </c>
      <c r="B4204" s="8">
        <v>29.635899999999999</v>
      </c>
    </row>
    <row r="4205" spans="1:2" x14ac:dyDescent="0.25">
      <c r="A4205" s="7">
        <v>41011</v>
      </c>
      <c r="B4205" s="8">
        <v>29.8033</v>
      </c>
    </row>
    <row r="4206" spans="1:2" x14ac:dyDescent="0.25">
      <c r="A4206" s="7">
        <v>41012</v>
      </c>
      <c r="B4206" s="8">
        <v>29.568999999999999</v>
      </c>
    </row>
    <row r="4207" spans="1:2" x14ac:dyDescent="0.25">
      <c r="A4207" s="7">
        <v>41013</v>
      </c>
      <c r="B4207" s="8">
        <v>29.4711</v>
      </c>
    </row>
    <row r="4208" spans="1:2" x14ac:dyDescent="0.25">
      <c r="A4208" s="7">
        <v>41016</v>
      </c>
      <c r="B4208" s="8">
        <v>29.761399999999998</v>
      </c>
    </row>
    <row r="4209" spans="1:2" x14ac:dyDescent="0.25">
      <c r="A4209" s="7">
        <v>41017</v>
      </c>
      <c r="B4209" s="8">
        <v>29.636800000000001</v>
      </c>
    </row>
    <row r="4210" spans="1:2" x14ac:dyDescent="0.25">
      <c r="A4210" s="7">
        <v>41018</v>
      </c>
      <c r="B4210" s="8">
        <v>29.497800000000002</v>
      </c>
    </row>
    <row r="4211" spans="1:2" x14ac:dyDescent="0.25">
      <c r="A4211" s="7">
        <v>41019</v>
      </c>
      <c r="B4211" s="8">
        <v>29.5122</v>
      </c>
    </row>
    <row r="4212" spans="1:2" x14ac:dyDescent="0.25">
      <c r="A4212" s="7">
        <v>41020</v>
      </c>
      <c r="B4212" s="8">
        <v>29.5214</v>
      </c>
    </row>
    <row r="4213" spans="1:2" x14ac:dyDescent="0.25">
      <c r="A4213" s="7">
        <v>41023</v>
      </c>
      <c r="B4213" s="8">
        <v>29.488</v>
      </c>
    </row>
    <row r="4214" spans="1:2" x14ac:dyDescent="0.25">
      <c r="A4214" s="7">
        <v>41024</v>
      </c>
      <c r="B4214" s="8">
        <v>29.454899999999999</v>
      </c>
    </row>
    <row r="4215" spans="1:2" x14ac:dyDescent="0.25">
      <c r="A4215" s="7">
        <v>41025</v>
      </c>
      <c r="B4215" s="8">
        <v>29.296199999999999</v>
      </c>
    </row>
    <row r="4216" spans="1:2" x14ac:dyDescent="0.25">
      <c r="A4216" s="7">
        <v>41026</v>
      </c>
      <c r="B4216" s="8">
        <v>29.277000000000001</v>
      </c>
    </row>
    <row r="4217" spans="1:2" x14ac:dyDescent="0.25">
      <c r="A4217" s="7">
        <v>41027</v>
      </c>
      <c r="B4217" s="8">
        <v>29.423400000000001</v>
      </c>
    </row>
    <row r="4218" spans="1:2" x14ac:dyDescent="0.25">
      <c r="A4218" s="7">
        <v>41028</v>
      </c>
      <c r="B4218" s="8">
        <v>29.3627</v>
      </c>
    </row>
    <row r="4219" spans="1:2" x14ac:dyDescent="0.25">
      <c r="A4219" s="7">
        <v>41032</v>
      </c>
      <c r="B4219" s="8">
        <v>29.370799999999999</v>
      </c>
    </row>
    <row r="4220" spans="1:2" x14ac:dyDescent="0.25">
      <c r="A4220" s="7">
        <v>41033</v>
      </c>
      <c r="B4220" s="8">
        <v>29.463000000000001</v>
      </c>
    </row>
    <row r="4221" spans="1:2" x14ac:dyDescent="0.25">
      <c r="A4221" s="7">
        <v>41034</v>
      </c>
      <c r="B4221" s="8">
        <v>29.593699999999998</v>
      </c>
    </row>
    <row r="4222" spans="1:2" x14ac:dyDescent="0.25">
      <c r="A4222" s="7">
        <v>41035</v>
      </c>
      <c r="B4222" s="8">
        <v>29.807500000000001</v>
      </c>
    </row>
    <row r="4223" spans="1:2" x14ac:dyDescent="0.25">
      <c r="A4223" s="7">
        <v>41040</v>
      </c>
      <c r="B4223" s="8">
        <v>30.1891</v>
      </c>
    </row>
    <row r="4224" spans="1:2" x14ac:dyDescent="0.25">
      <c r="A4224" s="7">
        <v>41041</v>
      </c>
      <c r="B4224" s="8">
        <v>30.230599999999999</v>
      </c>
    </row>
    <row r="4225" spans="1:2" x14ac:dyDescent="0.25">
      <c r="A4225" s="7">
        <v>41042</v>
      </c>
      <c r="B4225" s="8">
        <v>30.179300000000001</v>
      </c>
    </row>
    <row r="4226" spans="1:2" x14ac:dyDescent="0.25">
      <c r="A4226" s="7">
        <v>41044</v>
      </c>
      <c r="B4226" s="8">
        <v>30.2652</v>
      </c>
    </row>
    <row r="4227" spans="1:2" x14ac:dyDescent="0.25">
      <c r="A4227" s="7">
        <v>41045</v>
      </c>
      <c r="B4227" s="8">
        <v>30.329899999999999</v>
      </c>
    </row>
    <row r="4228" spans="1:2" x14ac:dyDescent="0.25">
      <c r="A4228" s="7">
        <v>41046</v>
      </c>
      <c r="B4228" s="8">
        <v>30.9758</v>
      </c>
    </row>
    <row r="4229" spans="1:2" x14ac:dyDescent="0.25">
      <c r="A4229" s="7">
        <v>41047</v>
      </c>
      <c r="B4229" s="8">
        <v>30.941700000000001</v>
      </c>
    </row>
    <row r="4230" spans="1:2" x14ac:dyDescent="0.25">
      <c r="A4230" s="7">
        <v>41048</v>
      </c>
      <c r="B4230" s="8">
        <v>31.392099999999999</v>
      </c>
    </row>
    <row r="4231" spans="1:2" x14ac:dyDescent="0.25">
      <c r="A4231" s="7">
        <v>41051</v>
      </c>
      <c r="B4231" s="8">
        <v>31.158200000000001</v>
      </c>
    </row>
    <row r="4232" spans="1:2" x14ac:dyDescent="0.25">
      <c r="A4232" s="7">
        <v>41052</v>
      </c>
      <c r="B4232" s="8">
        <v>31.064399999999999</v>
      </c>
    </row>
    <row r="4233" spans="1:2" x14ac:dyDescent="0.25">
      <c r="A4233" s="7">
        <v>41053</v>
      </c>
      <c r="B4233" s="8">
        <v>31.380299999999998</v>
      </c>
    </row>
    <row r="4234" spans="1:2" x14ac:dyDescent="0.25">
      <c r="A4234" s="7">
        <v>41054</v>
      </c>
      <c r="B4234" s="8">
        <v>31.624700000000001</v>
      </c>
    </row>
    <row r="4235" spans="1:2" x14ac:dyDescent="0.25">
      <c r="A4235" s="7">
        <v>41055</v>
      </c>
      <c r="B4235" s="8">
        <v>31.757200000000001</v>
      </c>
    </row>
    <row r="4236" spans="1:2" x14ac:dyDescent="0.25">
      <c r="A4236" s="7">
        <v>41058</v>
      </c>
      <c r="B4236" s="8">
        <v>31.827000000000002</v>
      </c>
    </row>
    <row r="4237" spans="1:2" x14ac:dyDescent="0.25">
      <c r="A4237" s="7">
        <v>41059</v>
      </c>
      <c r="B4237" s="8">
        <v>32.085999999999999</v>
      </c>
    </row>
    <row r="4238" spans="1:2" x14ac:dyDescent="0.25">
      <c r="A4238" s="7">
        <v>41060</v>
      </c>
      <c r="B4238" s="8">
        <v>32.450899999999997</v>
      </c>
    </row>
    <row r="4239" spans="1:2" x14ac:dyDescent="0.25">
      <c r="A4239" s="7">
        <v>41061</v>
      </c>
      <c r="B4239" s="8">
        <v>32.917299999999997</v>
      </c>
    </row>
    <row r="4240" spans="1:2" x14ac:dyDescent="0.25">
      <c r="A4240" s="7">
        <v>41062</v>
      </c>
      <c r="B4240" s="8">
        <v>33.738399999999999</v>
      </c>
    </row>
    <row r="4241" spans="1:2" x14ac:dyDescent="0.25">
      <c r="A4241" s="7">
        <v>41065</v>
      </c>
      <c r="B4241" s="8">
        <v>34.039499999999997</v>
      </c>
    </row>
    <row r="4242" spans="1:2" x14ac:dyDescent="0.25">
      <c r="A4242" s="7">
        <v>41066</v>
      </c>
      <c r="B4242" s="8">
        <v>33.200099999999999</v>
      </c>
    </row>
    <row r="4243" spans="1:2" x14ac:dyDescent="0.25">
      <c r="A4243" s="7">
        <v>41067</v>
      </c>
      <c r="B4243" s="8">
        <v>32.788899999999998</v>
      </c>
    </row>
    <row r="4244" spans="1:2" x14ac:dyDescent="0.25">
      <c r="A4244" s="7">
        <v>41068</v>
      </c>
      <c r="B4244" s="8">
        <v>32.1922</v>
      </c>
    </row>
    <row r="4245" spans="1:2" x14ac:dyDescent="0.25">
      <c r="A4245" s="7">
        <v>41069</v>
      </c>
      <c r="B4245" s="8">
        <v>32.735799999999998</v>
      </c>
    </row>
    <row r="4246" spans="1:2" x14ac:dyDescent="0.25">
      <c r="A4246" s="7">
        <v>41070</v>
      </c>
      <c r="B4246" s="8">
        <v>32.586199999999998</v>
      </c>
    </row>
    <row r="4247" spans="1:2" x14ac:dyDescent="0.25">
      <c r="A4247" s="7">
        <v>41074</v>
      </c>
      <c r="B4247" s="8">
        <v>32.7331</v>
      </c>
    </row>
    <row r="4248" spans="1:2" x14ac:dyDescent="0.25">
      <c r="A4248" s="7">
        <v>41075</v>
      </c>
      <c r="B4248" s="8">
        <v>32.576599999999999</v>
      </c>
    </row>
    <row r="4249" spans="1:2" x14ac:dyDescent="0.25">
      <c r="A4249" s="7">
        <v>41076</v>
      </c>
      <c r="B4249" s="8">
        <v>32.394500000000001</v>
      </c>
    </row>
    <row r="4250" spans="1:2" x14ac:dyDescent="0.25">
      <c r="A4250" s="7">
        <v>41079</v>
      </c>
      <c r="B4250" s="8">
        <v>32.131500000000003</v>
      </c>
    </row>
    <row r="4251" spans="1:2" x14ac:dyDescent="0.25">
      <c r="A4251" s="7">
        <v>41080</v>
      </c>
      <c r="B4251" s="8">
        <v>32.531500000000001</v>
      </c>
    </row>
    <row r="4252" spans="1:2" x14ac:dyDescent="0.25">
      <c r="A4252" s="7">
        <v>41081</v>
      </c>
      <c r="B4252" s="8">
        <v>32.516599999999997</v>
      </c>
    </row>
    <row r="4253" spans="1:2" x14ac:dyDescent="0.25">
      <c r="A4253" s="7">
        <v>41082</v>
      </c>
      <c r="B4253" s="8">
        <v>32.9054</v>
      </c>
    </row>
    <row r="4254" spans="1:2" x14ac:dyDescent="0.25">
      <c r="A4254" s="7">
        <v>41083</v>
      </c>
      <c r="B4254" s="8">
        <v>33.519100000000002</v>
      </c>
    </row>
    <row r="4255" spans="1:2" x14ac:dyDescent="0.25">
      <c r="A4255" s="7">
        <v>41086</v>
      </c>
      <c r="B4255" s="8">
        <v>33.1693</v>
      </c>
    </row>
    <row r="4256" spans="1:2" x14ac:dyDescent="0.25">
      <c r="A4256" s="7">
        <v>41087</v>
      </c>
      <c r="B4256" s="8">
        <v>33.173200000000001</v>
      </c>
    </row>
    <row r="4257" spans="1:2" x14ac:dyDescent="0.25">
      <c r="A4257" s="7">
        <v>41088</v>
      </c>
      <c r="B4257" s="8">
        <v>32.8384</v>
      </c>
    </row>
    <row r="4258" spans="1:2" x14ac:dyDescent="0.25">
      <c r="A4258" s="7">
        <v>41089</v>
      </c>
      <c r="B4258" s="8">
        <v>32.941200000000002</v>
      </c>
    </row>
    <row r="4259" spans="1:2" x14ac:dyDescent="0.25">
      <c r="A4259" s="7">
        <v>41090</v>
      </c>
      <c r="B4259" s="8">
        <v>32.816899999999997</v>
      </c>
    </row>
    <row r="4260" spans="1:2" x14ac:dyDescent="0.25">
      <c r="A4260" s="7">
        <v>41093</v>
      </c>
      <c r="B4260" s="8">
        <v>32.528700000000001</v>
      </c>
    </row>
    <row r="4261" spans="1:2" x14ac:dyDescent="0.25">
      <c r="A4261" s="7">
        <v>41094</v>
      </c>
      <c r="B4261" s="8">
        <v>32.478900000000003</v>
      </c>
    </row>
    <row r="4262" spans="1:2" x14ac:dyDescent="0.25">
      <c r="A4262" s="7">
        <v>41095</v>
      </c>
      <c r="B4262" s="8">
        <v>32.206499999999998</v>
      </c>
    </row>
    <row r="4263" spans="1:2" x14ac:dyDescent="0.25">
      <c r="A4263" s="7">
        <v>41096</v>
      </c>
      <c r="B4263" s="8">
        <v>32.472700000000003</v>
      </c>
    </row>
    <row r="4264" spans="1:2" x14ac:dyDescent="0.25">
      <c r="A4264" s="7">
        <v>41097</v>
      </c>
      <c r="B4264" s="8">
        <v>32.624000000000002</v>
      </c>
    </row>
    <row r="4265" spans="1:2" x14ac:dyDescent="0.25">
      <c r="A4265" s="7">
        <v>41100</v>
      </c>
      <c r="B4265" s="8">
        <v>32.990699999999997</v>
      </c>
    </row>
    <row r="4266" spans="1:2" x14ac:dyDescent="0.25">
      <c r="A4266" s="7">
        <v>41101</v>
      </c>
      <c r="B4266" s="8">
        <v>32.9754</v>
      </c>
    </row>
    <row r="4267" spans="1:2" x14ac:dyDescent="0.25">
      <c r="A4267" s="7">
        <v>41102</v>
      </c>
      <c r="B4267" s="8">
        <v>32.828200000000002</v>
      </c>
    </row>
    <row r="4268" spans="1:2" x14ac:dyDescent="0.25">
      <c r="A4268" s="7">
        <v>41103</v>
      </c>
      <c r="B4268" s="8">
        <v>32.717700000000001</v>
      </c>
    </row>
    <row r="4269" spans="1:2" x14ac:dyDescent="0.25">
      <c r="A4269" s="7">
        <v>41104</v>
      </c>
      <c r="B4269" s="8">
        <v>32.658999999999999</v>
      </c>
    </row>
    <row r="4270" spans="1:2" x14ac:dyDescent="0.25">
      <c r="A4270" s="7">
        <v>41107</v>
      </c>
      <c r="B4270" s="8">
        <v>32.620800000000003</v>
      </c>
    </row>
    <row r="4271" spans="1:2" x14ac:dyDescent="0.25">
      <c r="A4271" s="7">
        <v>41108</v>
      </c>
      <c r="B4271" s="8">
        <v>32.4955</v>
      </c>
    </row>
    <row r="4272" spans="1:2" x14ac:dyDescent="0.25">
      <c r="A4272" s="7">
        <v>41109</v>
      </c>
      <c r="B4272" s="8">
        <v>32.4041</v>
      </c>
    </row>
    <row r="4273" spans="1:2" x14ac:dyDescent="0.25">
      <c r="A4273" s="7">
        <v>41110</v>
      </c>
      <c r="B4273" s="8">
        <v>32.0764</v>
      </c>
    </row>
    <row r="4274" spans="1:2" x14ac:dyDescent="0.25">
      <c r="A4274" s="7">
        <v>41111</v>
      </c>
      <c r="B4274" s="8">
        <v>31.950900000000001</v>
      </c>
    </row>
    <row r="4275" spans="1:2" x14ac:dyDescent="0.25">
      <c r="A4275" s="7">
        <v>41114</v>
      </c>
      <c r="B4275" s="8">
        <v>32.375999999999998</v>
      </c>
    </row>
    <row r="4276" spans="1:2" x14ac:dyDescent="0.25">
      <c r="A4276" s="7">
        <v>41115</v>
      </c>
      <c r="B4276" s="8">
        <v>32.632399999999997</v>
      </c>
    </row>
    <row r="4277" spans="1:2" x14ac:dyDescent="0.25">
      <c r="A4277" s="7">
        <v>41116</v>
      </c>
      <c r="B4277" s="8">
        <v>32.965699999999998</v>
      </c>
    </row>
    <row r="4278" spans="1:2" x14ac:dyDescent="0.25">
      <c r="A4278" s="7">
        <v>41117</v>
      </c>
      <c r="B4278" s="8">
        <v>32.622399999999999</v>
      </c>
    </row>
    <row r="4279" spans="1:2" x14ac:dyDescent="0.25">
      <c r="A4279" s="7">
        <v>41118</v>
      </c>
      <c r="B4279" s="8">
        <v>32.213099999999997</v>
      </c>
    </row>
    <row r="4280" spans="1:2" x14ac:dyDescent="0.25">
      <c r="A4280" s="7">
        <v>41121</v>
      </c>
      <c r="B4280" s="8">
        <v>32.188099999999999</v>
      </c>
    </row>
    <row r="4281" spans="1:2" x14ac:dyDescent="0.25">
      <c r="A4281" s="7">
        <v>41122</v>
      </c>
      <c r="B4281" s="8">
        <v>32.205800000000004</v>
      </c>
    </row>
    <row r="4282" spans="1:2" x14ac:dyDescent="0.25">
      <c r="A4282" s="7">
        <v>41123</v>
      </c>
      <c r="B4282" s="8">
        <v>32.3322</v>
      </c>
    </row>
    <row r="4283" spans="1:2" x14ac:dyDescent="0.25">
      <c r="A4283" s="7">
        <v>41124</v>
      </c>
      <c r="B4283" s="8">
        <v>32.456299999999999</v>
      </c>
    </row>
    <row r="4284" spans="1:2" x14ac:dyDescent="0.25">
      <c r="A4284" s="7">
        <v>41125</v>
      </c>
      <c r="B4284" s="8">
        <v>32.536099999999998</v>
      </c>
    </row>
    <row r="4285" spans="1:2" x14ac:dyDescent="0.25">
      <c r="A4285" s="7">
        <v>41128</v>
      </c>
      <c r="B4285" s="8">
        <v>31.9451</v>
      </c>
    </row>
    <row r="4286" spans="1:2" x14ac:dyDescent="0.25">
      <c r="A4286" s="7">
        <v>41129</v>
      </c>
      <c r="B4286" s="8">
        <v>31.664400000000001</v>
      </c>
    </row>
    <row r="4287" spans="1:2" x14ac:dyDescent="0.25">
      <c r="A4287" s="7">
        <v>41130</v>
      </c>
      <c r="B4287" s="8">
        <v>31.6907</v>
      </c>
    </row>
    <row r="4288" spans="1:2" x14ac:dyDescent="0.25">
      <c r="A4288" s="7">
        <v>41131</v>
      </c>
      <c r="B4288" s="8">
        <v>31.480699999999999</v>
      </c>
    </row>
    <row r="4289" spans="1:2" x14ac:dyDescent="0.25">
      <c r="A4289" s="7">
        <v>41132</v>
      </c>
      <c r="B4289" s="8">
        <v>31.897400000000001</v>
      </c>
    </row>
    <row r="4290" spans="1:2" x14ac:dyDescent="0.25">
      <c r="A4290" s="7">
        <v>41135</v>
      </c>
      <c r="B4290" s="8">
        <v>31.870699999999999</v>
      </c>
    </row>
    <row r="4291" spans="1:2" x14ac:dyDescent="0.25">
      <c r="A4291" s="7">
        <v>41136</v>
      </c>
      <c r="B4291" s="8">
        <v>31.773900000000001</v>
      </c>
    </row>
    <row r="4292" spans="1:2" x14ac:dyDescent="0.25">
      <c r="A4292" s="7">
        <v>41137</v>
      </c>
      <c r="B4292" s="8">
        <v>31.853200000000001</v>
      </c>
    </row>
    <row r="4293" spans="1:2" x14ac:dyDescent="0.25">
      <c r="A4293" s="7">
        <v>41138</v>
      </c>
      <c r="B4293" s="8">
        <v>31.9011</v>
      </c>
    </row>
    <row r="4294" spans="1:2" x14ac:dyDescent="0.25">
      <c r="A4294" s="7">
        <v>41139</v>
      </c>
      <c r="B4294" s="8">
        <v>31.846900000000002</v>
      </c>
    </row>
    <row r="4295" spans="1:2" x14ac:dyDescent="0.25">
      <c r="A4295" s="7">
        <v>41142</v>
      </c>
      <c r="B4295" s="8">
        <v>32.016500000000001</v>
      </c>
    </row>
    <row r="4296" spans="1:2" x14ac:dyDescent="0.25">
      <c r="A4296" s="7">
        <v>41143</v>
      </c>
      <c r="B4296" s="8">
        <v>31.960599999999999</v>
      </c>
    </row>
    <row r="4297" spans="1:2" x14ac:dyDescent="0.25">
      <c r="A4297" s="7">
        <v>41144</v>
      </c>
      <c r="B4297" s="8">
        <v>31.805599999999998</v>
      </c>
    </row>
    <row r="4298" spans="1:2" x14ac:dyDescent="0.25">
      <c r="A4298" s="7">
        <v>41145</v>
      </c>
      <c r="B4298" s="8">
        <v>31.683</v>
      </c>
    </row>
    <row r="4299" spans="1:2" x14ac:dyDescent="0.25">
      <c r="A4299" s="7">
        <v>41146</v>
      </c>
      <c r="B4299" s="8">
        <v>31.809899999999999</v>
      </c>
    </row>
    <row r="4300" spans="1:2" x14ac:dyDescent="0.25">
      <c r="A4300" s="7">
        <v>41149</v>
      </c>
      <c r="B4300" s="8">
        <v>31.8703</v>
      </c>
    </row>
    <row r="4301" spans="1:2" x14ac:dyDescent="0.25">
      <c r="A4301" s="7">
        <v>41150</v>
      </c>
      <c r="B4301" s="8">
        <v>32.018300000000004</v>
      </c>
    </row>
    <row r="4302" spans="1:2" x14ac:dyDescent="0.25">
      <c r="A4302" s="7">
        <v>41151</v>
      </c>
      <c r="B4302" s="8">
        <v>32.094200000000001</v>
      </c>
    </row>
    <row r="4303" spans="1:2" x14ac:dyDescent="0.25">
      <c r="A4303" s="7">
        <v>41152</v>
      </c>
      <c r="B4303" s="8">
        <v>32.293399999999998</v>
      </c>
    </row>
    <row r="4304" spans="1:2" x14ac:dyDescent="0.25">
      <c r="A4304" s="7">
        <v>41153</v>
      </c>
      <c r="B4304" s="8">
        <v>32.566899999999997</v>
      </c>
    </row>
    <row r="4305" spans="1:2" x14ac:dyDescent="0.25">
      <c r="A4305" s="7">
        <v>41156</v>
      </c>
      <c r="B4305" s="8">
        <v>32.417099999999998</v>
      </c>
    </row>
    <row r="4306" spans="1:2" x14ac:dyDescent="0.25">
      <c r="A4306" s="7">
        <v>41157</v>
      </c>
      <c r="B4306" s="8">
        <v>32.1995</v>
      </c>
    </row>
    <row r="4307" spans="1:2" x14ac:dyDescent="0.25">
      <c r="A4307" s="7">
        <v>41158</v>
      </c>
      <c r="B4307" s="8">
        <v>32.460799999999999</v>
      </c>
    </row>
    <row r="4308" spans="1:2" x14ac:dyDescent="0.25">
      <c r="A4308" s="7">
        <v>41159</v>
      </c>
      <c r="B4308" s="8">
        <v>32.199800000000003</v>
      </c>
    </row>
    <row r="4309" spans="1:2" x14ac:dyDescent="0.25">
      <c r="A4309" s="7">
        <v>41160</v>
      </c>
      <c r="B4309" s="8">
        <v>32.014200000000002</v>
      </c>
    </row>
    <row r="4310" spans="1:2" x14ac:dyDescent="0.25">
      <c r="A4310" s="7">
        <v>41163</v>
      </c>
      <c r="B4310" s="8">
        <v>31.722100000000001</v>
      </c>
    </row>
    <row r="4311" spans="1:2" x14ac:dyDescent="0.25">
      <c r="A4311" s="7">
        <v>41164</v>
      </c>
      <c r="B4311" s="8">
        <v>31.776800000000001</v>
      </c>
    </row>
    <row r="4312" spans="1:2" x14ac:dyDescent="0.25">
      <c r="A4312" s="7">
        <v>41165</v>
      </c>
      <c r="B4312" s="8">
        <v>31.478000000000002</v>
      </c>
    </row>
    <row r="4313" spans="1:2" x14ac:dyDescent="0.25">
      <c r="A4313" s="7">
        <v>41166</v>
      </c>
      <c r="B4313" s="8">
        <v>31.3992</v>
      </c>
    </row>
    <row r="4314" spans="1:2" x14ac:dyDescent="0.25">
      <c r="A4314" s="7">
        <v>41167</v>
      </c>
      <c r="B4314" s="8">
        <v>30.818100000000001</v>
      </c>
    </row>
    <row r="4315" spans="1:2" x14ac:dyDescent="0.25">
      <c r="A4315" s="7">
        <v>41170</v>
      </c>
      <c r="B4315" s="8">
        <v>30.5867</v>
      </c>
    </row>
    <row r="4316" spans="1:2" x14ac:dyDescent="0.25">
      <c r="A4316" s="7">
        <v>41171</v>
      </c>
      <c r="B4316" s="8">
        <v>30.8795</v>
      </c>
    </row>
    <row r="4317" spans="1:2" x14ac:dyDescent="0.25">
      <c r="A4317" s="7">
        <v>41172</v>
      </c>
      <c r="B4317" s="8">
        <v>30.863399999999999</v>
      </c>
    </row>
    <row r="4318" spans="1:2" x14ac:dyDescent="0.25">
      <c r="A4318" s="7">
        <v>41173</v>
      </c>
      <c r="B4318" s="8">
        <v>31.575800000000001</v>
      </c>
    </row>
    <row r="4319" spans="1:2" x14ac:dyDescent="0.25">
      <c r="A4319" s="7">
        <v>41174</v>
      </c>
      <c r="B4319" s="8">
        <v>31.166699999999999</v>
      </c>
    </row>
    <row r="4320" spans="1:2" x14ac:dyDescent="0.25">
      <c r="A4320" s="7">
        <v>41177</v>
      </c>
      <c r="B4320" s="8">
        <v>31.251300000000001</v>
      </c>
    </row>
    <row r="4321" spans="1:2" x14ac:dyDescent="0.25">
      <c r="A4321" s="7">
        <v>41178</v>
      </c>
      <c r="B4321" s="8">
        <v>31.160799999999998</v>
      </c>
    </row>
    <row r="4322" spans="1:2" x14ac:dyDescent="0.25">
      <c r="A4322" s="7">
        <v>41179</v>
      </c>
      <c r="B4322" s="8">
        <v>31.222100000000001</v>
      </c>
    </row>
    <row r="4323" spans="1:2" x14ac:dyDescent="0.25">
      <c r="A4323" s="7">
        <v>41180</v>
      </c>
      <c r="B4323" s="8">
        <v>31.1951</v>
      </c>
    </row>
    <row r="4324" spans="1:2" x14ac:dyDescent="0.25">
      <c r="A4324" s="7">
        <v>41181</v>
      </c>
      <c r="B4324" s="8">
        <v>30.916899999999998</v>
      </c>
    </row>
    <row r="4325" spans="1:2" x14ac:dyDescent="0.25">
      <c r="A4325" s="7">
        <v>41184</v>
      </c>
      <c r="B4325" s="8">
        <v>31.253799999999998</v>
      </c>
    </row>
    <row r="4326" spans="1:2" x14ac:dyDescent="0.25">
      <c r="A4326" s="7">
        <v>41185</v>
      </c>
      <c r="B4326" s="8">
        <v>31.135000000000002</v>
      </c>
    </row>
    <row r="4327" spans="1:2" x14ac:dyDescent="0.25">
      <c r="A4327" s="7">
        <v>41186</v>
      </c>
      <c r="B4327" s="8">
        <v>31.194400000000002</v>
      </c>
    </row>
    <row r="4328" spans="1:2" x14ac:dyDescent="0.25">
      <c r="A4328" s="7">
        <v>41187</v>
      </c>
      <c r="B4328" s="8">
        <v>31.120999999999999</v>
      </c>
    </row>
    <row r="4329" spans="1:2" x14ac:dyDescent="0.25">
      <c r="A4329" s="7">
        <v>41188</v>
      </c>
      <c r="B4329" s="8">
        <v>30.974399999999999</v>
      </c>
    </row>
    <row r="4330" spans="1:2" x14ac:dyDescent="0.25">
      <c r="A4330" s="7">
        <v>41191</v>
      </c>
      <c r="B4330" s="8">
        <v>31.0777</v>
      </c>
    </row>
    <row r="4331" spans="1:2" x14ac:dyDescent="0.25">
      <c r="A4331" s="7">
        <v>41192</v>
      </c>
      <c r="B4331" s="8">
        <v>31.099399999999999</v>
      </c>
    </row>
    <row r="4332" spans="1:2" x14ac:dyDescent="0.25">
      <c r="A4332" s="7">
        <v>41193</v>
      </c>
      <c r="B4332" s="8">
        <v>31.201699999999999</v>
      </c>
    </row>
    <row r="4333" spans="1:2" x14ac:dyDescent="0.25">
      <c r="A4333" s="7">
        <v>41194</v>
      </c>
      <c r="B4333" s="8">
        <v>31.166699999999999</v>
      </c>
    </row>
    <row r="4334" spans="1:2" x14ac:dyDescent="0.25">
      <c r="A4334" s="7">
        <v>41195</v>
      </c>
      <c r="B4334" s="8">
        <v>30.973800000000001</v>
      </c>
    </row>
    <row r="4335" spans="1:2" x14ac:dyDescent="0.25">
      <c r="A4335" s="7">
        <v>41198</v>
      </c>
      <c r="B4335" s="8">
        <v>31.0791</v>
      </c>
    </row>
    <row r="4336" spans="1:2" x14ac:dyDescent="0.25">
      <c r="A4336" s="7">
        <v>41199</v>
      </c>
      <c r="B4336" s="8">
        <v>30.949300000000001</v>
      </c>
    </row>
    <row r="4337" spans="1:2" x14ac:dyDescent="0.25">
      <c r="A4337" s="7">
        <v>41200</v>
      </c>
      <c r="B4337" s="8">
        <v>30.796399999999998</v>
      </c>
    </row>
    <row r="4338" spans="1:2" x14ac:dyDescent="0.25">
      <c r="A4338" s="7">
        <v>41201</v>
      </c>
      <c r="B4338" s="8">
        <v>30.7195</v>
      </c>
    </row>
    <row r="4339" spans="1:2" x14ac:dyDescent="0.25">
      <c r="A4339" s="7">
        <v>41202</v>
      </c>
      <c r="B4339" s="8">
        <v>30.782299999999999</v>
      </c>
    </row>
    <row r="4340" spans="1:2" x14ac:dyDescent="0.25">
      <c r="A4340" s="7">
        <v>41205</v>
      </c>
      <c r="B4340" s="8">
        <v>30.9084</v>
      </c>
    </row>
    <row r="4341" spans="1:2" x14ac:dyDescent="0.25">
      <c r="A4341" s="7">
        <v>41206</v>
      </c>
      <c r="B4341" s="8">
        <v>31.117100000000001</v>
      </c>
    </row>
    <row r="4342" spans="1:2" x14ac:dyDescent="0.25">
      <c r="A4342" s="7">
        <v>41207</v>
      </c>
      <c r="B4342" s="8">
        <v>31.303899999999999</v>
      </c>
    </row>
    <row r="4343" spans="1:2" x14ac:dyDescent="0.25">
      <c r="A4343" s="7">
        <v>41208</v>
      </c>
      <c r="B4343" s="8">
        <v>31.2499</v>
      </c>
    </row>
    <row r="4344" spans="1:2" x14ac:dyDescent="0.25">
      <c r="A4344" s="7">
        <v>41209</v>
      </c>
      <c r="B4344" s="8">
        <v>31.478000000000002</v>
      </c>
    </row>
    <row r="4345" spans="1:2" x14ac:dyDescent="0.25">
      <c r="A4345" s="7">
        <v>41212</v>
      </c>
      <c r="B4345" s="8">
        <v>31.4373</v>
      </c>
    </row>
    <row r="4346" spans="1:2" x14ac:dyDescent="0.25">
      <c r="A4346" s="7">
        <v>41213</v>
      </c>
      <c r="B4346" s="8">
        <v>31.525200000000002</v>
      </c>
    </row>
    <row r="4347" spans="1:2" x14ac:dyDescent="0.25">
      <c r="A4347" s="7">
        <v>41214</v>
      </c>
      <c r="B4347" s="8">
        <v>31.374300000000002</v>
      </c>
    </row>
    <row r="4348" spans="1:2" x14ac:dyDescent="0.25">
      <c r="A4348" s="7">
        <v>41215</v>
      </c>
      <c r="B4348" s="8">
        <v>31.366599999999998</v>
      </c>
    </row>
    <row r="4349" spans="1:2" x14ac:dyDescent="0.25">
      <c r="A4349" s="7">
        <v>41216</v>
      </c>
      <c r="B4349" s="8">
        <v>31.381699999999999</v>
      </c>
    </row>
    <row r="4350" spans="1:2" x14ac:dyDescent="0.25">
      <c r="A4350" s="7">
        <v>41220</v>
      </c>
      <c r="B4350" s="8">
        <v>31.519500000000001</v>
      </c>
    </row>
    <row r="4351" spans="1:2" x14ac:dyDescent="0.25">
      <c r="A4351" s="7">
        <v>41221</v>
      </c>
      <c r="B4351" s="8">
        <v>31.3033</v>
      </c>
    </row>
    <row r="4352" spans="1:2" x14ac:dyDescent="0.25">
      <c r="A4352" s="7">
        <v>41222</v>
      </c>
      <c r="B4352" s="8">
        <v>31.514600000000002</v>
      </c>
    </row>
    <row r="4353" spans="1:2" x14ac:dyDescent="0.25">
      <c r="A4353" s="7">
        <v>41223</v>
      </c>
      <c r="B4353" s="8">
        <v>31.496200000000002</v>
      </c>
    </row>
    <row r="4354" spans="1:2" x14ac:dyDescent="0.25">
      <c r="A4354" s="7">
        <v>41226</v>
      </c>
      <c r="B4354" s="8">
        <v>31.6053</v>
      </c>
    </row>
    <row r="4355" spans="1:2" x14ac:dyDescent="0.25">
      <c r="A4355" s="7">
        <v>41227</v>
      </c>
      <c r="B4355" s="8">
        <v>31.7164</v>
      </c>
    </row>
    <row r="4356" spans="1:2" x14ac:dyDescent="0.25">
      <c r="A4356" s="7">
        <v>41228</v>
      </c>
      <c r="B4356" s="8">
        <v>31.726700000000001</v>
      </c>
    </row>
    <row r="4357" spans="1:2" x14ac:dyDescent="0.25">
      <c r="A4357" s="7">
        <v>41229</v>
      </c>
      <c r="B4357" s="8">
        <v>31.6919</v>
      </c>
    </row>
    <row r="4358" spans="1:2" x14ac:dyDescent="0.25">
      <c r="A4358" s="7">
        <v>41230</v>
      </c>
      <c r="B4358" s="8">
        <v>31.718399999999999</v>
      </c>
    </row>
    <row r="4359" spans="1:2" x14ac:dyDescent="0.25">
      <c r="A4359" s="7">
        <v>41233</v>
      </c>
      <c r="B4359" s="8">
        <v>31.6677</v>
      </c>
    </row>
    <row r="4360" spans="1:2" x14ac:dyDescent="0.25">
      <c r="A4360" s="7">
        <v>41234</v>
      </c>
      <c r="B4360" s="8">
        <v>31.426300000000001</v>
      </c>
    </row>
    <row r="4361" spans="1:2" x14ac:dyDescent="0.25">
      <c r="A4361" s="7">
        <v>41235</v>
      </c>
      <c r="B4361" s="8">
        <v>31.421800000000001</v>
      </c>
    </row>
    <row r="4362" spans="1:2" x14ac:dyDescent="0.25">
      <c r="A4362" s="7">
        <v>41236</v>
      </c>
      <c r="B4362" s="8">
        <v>31.1525</v>
      </c>
    </row>
    <row r="4363" spans="1:2" x14ac:dyDescent="0.25">
      <c r="A4363" s="7">
        <v>41237</v>
      </c>
      <c r="B4363" s="8">
        <v>31.1325</v>
      </c>
    </row>
    <row r="4364" spans="1:2" x14ac:dyDescent="0.25">
      <c r="A4364" s="7">
        <v>41240</v>
      </c>
      <c r="B4364" s="8">
        <v>31.020099999999999</v>
      </c>
    </row>
    <row r="4365" spans="1:2" x14ac:dyDescent="0.25">
      <c r="A4365" s="7">
        <v>41241</v>
      </c>
      <c r="B4365" s="8">
        <v>30.940999999999999</v>
      </c>
    </row>
    <row r="4366" spans="1:2" x14ac:dyDescent="0.25">
      <c r="A4366" s="7">
        <v>41242</v>
      </c>
      <c r="B4366" s="8">
        <v>31.140799999999999</v>
      </c>
    </row>
    <row r="4367" spans="1:2" x14ac:dyDescent="0.25">
      <c r="A4367" s="7">
        <v>41243</v>
      </c>
      <c r="B4367" s="8">
        <v>31.0565</v>
      </c>
    </row>
    <row r="4368" spans="1:2" x14ac:dyDescent="0.25">
      <c r="A4368" s="7">
        <v>41244</v>
      </c>
      <c r="B4368" s="8">
        <v>30.811</v>
      </c>
    </row>
    <row r="4369" spans="1:2" x14ac:dyDescent="0.25">
      <c r="A4369" s="7">
        <v>41247</v>
      </c>
      <c r="B4369" s="8">
        <v>30.836500000000001</v>
      </c>
    </row>
    <row r="4370" spans="1:2" x14ac:dyDescent="0.25">
      <c r="A4370" s="7">
        <v>41248</v>
      </c>
      <c r="B4370" s="8">
        <v>30.994</v>
      </c>
    </row>
    <row r="4371" spans="1:2" x14ac:dyDescent="0.25">
      <c r="A4371" s="7">
        <v>41249</v>
      </c>
      <c r="B4371" s="8">
        <v>30.823499999999999</v>
      </c>
    </row>
    <row r="4372" spans="1:2" x14ac:dyDescent="0.25">
      <c r="A4372" s="7">
        <v>41250</v>
      </c>
      <c r="B4372" s="8">
        <v>30.910699999999999</v>
      </c>
    </row>
    <row r="4373" spans="1:2" x14ac:dyDescent="0.25">
      <c r="A4373" s="7">
        <v>41251</v>
      </c>
      <c r="B4373" s="8">
        <v>30.966999999999999</v>
      </c>
    </row>
    <row r="4374" spans="1:2" x14ac:dyDescent="0.25">
      <c r="A4374" s="7">
        <v>41254</v>
      </c>
      <c r="B4374" s="8">
        <v>30.868600000000001</v>
      </c>
    </row>
    <row r="4375" spans="1:2" x14ac:dyDescent="0.25">
      <c r="A4375" s="7">
        <v>41255</v>
      </c>
      <c r="B4375" s="8">
        <v>30.750599999999999</v>
      </c>
    </row>
    <row r="4376" spans="1:2" x14ac:dyDescent="0.25">
      <c r="A4376" s="7">
        <v>41256</v>
      </c>
      <c r="B4376" s="8">
        <v>30.732099999999999</v>
      </c>
    </row>
    <row r="4377" spans="1:2" x14ac:dyDescent="0.25">
      <c r="A4377" s="7">
        <v>41257</v>
      </c>
      <c r="B4377" s="8">
        <v>30.603400000000001</v>
      </c>
    </row>
    <row r="4378" spans="1:2" x14ac:dyDescent="0.25">
      <c r="A4378" s="7">
        <v>41258</v>
      </c>
      <c r="B4378" s="8">
        <v>30.6892</v>
      </c>
    </row>
    <row r="4379" spans="1:2" x14ac:dyDescent="0.25">
      <c r="A4379" s="7">
        <v>41261</v>
      </c>
      <c r="B4379" s="8">
        <v>30.769600000000001</v>
      </c>
    </row>
    <row r="4380" spans="1:2" x14ac:dyDescent="0.25">
      <c r="A4380" s="7">
        <v>41262</v>
      </c>
      <c r="B4380" s="8">
        <v>30.985900000000001</v>
      </c>
    </row>
    <row r="4381" spans="1:2" x14ac:dyDescent="0.25">
      <c r="A4381" s="7">
        <v>41263</v>
      </c>
      <c r="B4381" s="8">
        <v>30.7606</v>
      </c>
    </row>
    <row r="4382" spans="1:2" x14ac:dyDescent="0.25">
      <c r="A4382" s="7">
        <v>41264</v>
      </c>
      <c r="B4382" s="8">
        <v>30.7592</v>
      </c>
    </row>
    <row r="4383" spans="1:2" x14ac:dyDescent="0.25">
      <c r="A4383" s="7">
        <v>41265</v>
      </c>
      <c r="B4383" s="8">
        <v>30.7194</v>
      </c>
    </row>
    <row r="4384" spans="1:2" x14ac:dyDescent="0.25">
      <c r="A4384" s="7">
        <v>41268</v>
      </c>
      <c r="B4384" s="8">
        <v>30.804600000000001</v>
      </c>
    </row>
    <row r="4385" spans="1:2" x14ac:dyDescent="0.25">
      <c r="A4385" s="7">
        <v>41269</v>
      </c>
      <c r="B4385" s="8">
        <v>30.592600000000001</v>
      </c>
    </row>
    <row r="4386" spans="1:2" x14ac:dyDescent="0.25">
      <c r="A4386" s="7">
        <v>41270</v>
      </c>
      <c r="B4386" s="8">
        <v>30.614999999999998</v>
      </c>
    </row>
    <row r="4387" spans="1:2" x14ac:dyDescent="0.25">
      <c r="A4387" s="7">
        <v>41271</v>
      </c>
      <c r="B4387" s="8">
        <v>30.480799999999999</v>
      </c>
    </row>
    <row r="4388" spans="1:2" x14ac:dyDescent="0.25">
      <c r="A4388" s="7">
        <v>41272</v>
      </c>
      <c r="B4388" s="8">
        <v>30.372699999999998</v>
      </c>
    </row>
    <row r="4389" spans="1:2" x14ac:dyDescent="0.25">
      <c r="A4389" s="7">
        <v>41273</v>
      </c>
      <c r="B4389" s="8">
        <v>30.372699999999998</v>
      </c>
    </row>
    <row r="4390" spans="1:2" x14ac:dyDescent="0.25">
      <c r="A4390" s="7">
        <v>41284</v>
      </c>
      <c r="B4390" s="8">
        <v>30.421500000000002</v>
      </c>
    </row>
    <row r="4391" spans="1:2" x14ac:dyDescent="0.25">
      <c r="A4391" s="7">
        <v>41285</v>
      </c>
      <c r="B4391" s="8">
        <v>30.364999999999998</v>
      </c>
    </row>
    <row r="4392" spans="1:2" x14ac:dyDescent="0.25">
      <c r="A4392" s="7">
        <v>41286</v>
      </c>
      <c r="B4392" s="8">
        <v>30.253699999999998</v>
      </c>
    </row>
    <row r="4393" spans="1:2" x14ac:dyDescent="0.25">
      <c r="A4393" s="7">
        <v>41289</v>
      </c>
      <c r="B4393" s="8">
        <v>30.2607</v>
      </c>
    </row>
    <row r="4394" spans="1:2" x14ac:dyDescent="0.25">
      <c r="A4394" s="7">
        <v>41290</v>
      </c>
      <c r="B4394" s="8">
        <v>30.255600000000001</v>
      </c>
    </row>
    <row r="4395" spans="1:2" x14ac:dyDescent="0.25">
      <c r="A4395" s="7">
        <v>41291</v>
      </c>
      <c r="B4395" s="8">
        <v>30.3399</v>
      </c>
    </row>
    <row r="4396" spans="1:2" x14ac:dyDescent="0.25">
      <c r="A4396" s="7">
        <v>41292</v>
      </c>
      <c r="B4396" s="8">
        <v>30.3431</v>
      </c>
    </row>
    <row r="4397" spans="1:2" x14ac:dyDescent="0.25">
      <c r="A4397" s="7">
        <v>41293</v>
      </c>
      <c r="B4397" s="8">
        <v>30.206499999999998</v>
      </c>
    </row>
    <row r="4398" spans="1:2" x14ac:dyDescent="0.25">
      <c r="A4398" s="7">
        <v>41296</v>
      </c>
      <c r="B4398" s="8">
        <v>30.297000000000001</v>
      </c>
    </row>
    <row r="4399" spans="1:2" x14ac:dyDescent="0.25">
      <c r="A4399" s="7">
        <v>41297</v>
      </c>
      <c r="B4399" s="8">
        <v>30.195</v>
      </c>
    </row>
    <row r="4400" spans="1:2" x14ac:dyDescent="0.25">
      <c r="A4400" s="7">
        <v>41298</v>
      </c>
      <c r="B4400" s="8">
        <v>30.229199999999999</v>
      </c>
    </row>
    <row r="4401" spans="1:2" x14ac:dyDescent="0.25">
      <c r="A4401" s="7">
        <v>41299</v>
      </c>
      <c r="B4401" s="8">
        <v>30.1648</v>
      </c>
    </row>
    <row r="4402" spans="1:2" x14ac:dyDescent="0.25">
      <c r="A4402" s="7">
        <v>41300</v>
      </c>
      <c r="B4402" s="8">
        <v>30.045100000000001</v>
      </c>
    </row>
    <row r="4403" spans="1:2" x14ac:dyDescent="0.25">
      <c r="A4403" s="7">
        <v>41303</v>
      </c>
      <c r="B4403" s="8">
        <v>30.078199999999999</v>
      </c>
    </row>
    <row r="4404" spans="1:2" x14ac:dyDescent="0.25">
      <c r="A4404" s="7">
        <v>41304</v>
      </c>
      <c r="B4404" s="8">
        <v>30.151299999999999</v>
      </c>
    </row>
    <row r="4405" spans="1:2" x14ac:dyDescent="0.25">
      <c r="A4405" s="7">
        <v>41305</v>
      </c>
      <c r="B4405" s="8">
        <v>30.027699999999999</v>
      </c>
    </row>
    <row r="4406" spans="1:2" x14ac:dyDescent="0.25">
      <c r="A4406" s="7">
        <v>41306</v>
      </c>
      <c r="B4406" s="8">
        <v>30.016100000000002</v>
      </c>
    </row>
    <row r="4407" spans="1:2" x14ac:dyDescent="0.25">
      <c r="A4407" s="7">
        <v>41307</v>
      </c>
      <c r="B4407" s="8">
        <v>29.996600000000001</v>
      </c>
    </row>
    <row r="4408" spans="1:2" x14ac:dyDescent="0.25">
      <c r="A4408" s="7">
        <v>41310</v>
      </c>
      <c r="B4408" s="8">
        <v>29.9251</v>
      </c>
    </row>
    <row r="4409" spans="1:2" x14ac:dyDescent="0.25">
      <c r="A4409" s="7">
        <v>41311</v>
      </c>
      <c r="B4409" s="8">
        <v>30.123100000000001</v>
      </c>
    </row>
    <row r="4410" spans="1:2" x14ac:dyDescent="0.25">
      <c r="A4410" s="7">
        <v>41312</v>
      </c>
      <c r="B4410" s="8">
        <v>29.959800000000001</v>
      </c>
    </row>
    <row r="4411" spans="1:2" x14ac:dyDescent="0.25">
      <c r="A4411" s="7">
        <v>41313</v>
      </c>
      <c r="B4411" s="8">
        <v>30.049600000000002</v>
      </c>
    </row>
    <row r="4412" spans="1:2" x14ac:dyDescent="0.25">
      <c r="A4412" s="7">
        <v>41314</v>
      </c>
      <c r="B4412" s="8">
        <v>30.157499999999999</v>
      </c>
    </row>
    <row r="4413" spans="1:2" x14ac:dyDescent="0.25">
      <c r="A4413" s="7">
        <v>41317</v>
      </c>
      <c r="B4413" s="8">
        <v>30.158999999999999</v>
      </c>
    </row>
    <row r="4414" spans="1:2" x14ac:dyDescent="0.25">
      <c r="A4414" s="7">
        <v>41318</v>
      </c>
      <c r="B4414" s="8">
        <v>30.171299999999999</v>
      </c>
    </row>
    <row r="4415" spans="1:2" x14ac:dyDescent="0.25">
      <c r="A4415" s="7">
        <v>41319</v>
      </c>
      <c r="B4415" s="8">
        <v>30.069199999999999</v>
      </c>
    </row>
    <row r="4416" spans="1:2" x14ac:dyDescent="0.25">
      <c r="A4416" s="7">
        <v>41320</v>
      </c>
      <c r="B4416" s="8">
        <v>30.077300000000001</v>
      </c>
    </row>
    <row r="4417" spans="1:2" x14ac:dyDescent="0.25">
      <c r="A4417" s="7">
        <v>41321</v>
      </c>
      <c r="B4417" s="8">
        <v>30.113900000000001</v>
      </c>
    </row>
    <row r="4418" spans="1:2" x14ac:dyDescent="0.25">
      <c r="A4418" s="7">
        <v>41324</v>
      </c>
      <c r="B4418" s="8">
        <v>30.125800000000002</v>
      </c>
    </row>
    <row r="4419" spans="1:2" x14ac:dyDescent="0.25">
      <c r="A4419" s="7">
        <v>41325</v>
      </c>
      <c r="B4419" s="8">
        <v>30.127700000000001</v>
      </c>
    </row>
    <row r="4420" spans="1:2" x14ac:dyDescent="0.25">
      <c r="A4420" s="7">
        <v>41326</v>
      </c>
      <c r="B4420" s="8">
        <v>30.0502</v>
      </c>
    </row>
    <row r="4421" spans="1:2" x14ac:dyDescent="0.25">
      <c r="A4421" s="7">
        <v>41327</v>
      </c>
      <c r="B4421" s="8">
        <v>30.233699999999999</v>
      </c>
    </row>
    <row r="4422" spans="1:2" x14ac:dyDescent="0.25">
      <c r="A4422" s="7">
        <v>41328</v>
      </c>
      <c r="B4422" s="8">
        <v>30.3596</v>
      </c>
    </row>
    <row r="4423" spans="1:2" x14ac:dyDescent="0.25">
      <c r="A4423" s="7">
        <v>41331</v>
      </c>
      <c r="B4423" s="8">
        <v>30.3368</v>
      </c>
    </row>
    <row r="4424" spans="1:2" x14ac:dyDescent="0.25">
      <c r="A4424" s="7">
        <v>41332</v>
      </c>
      <c r="B4424" s="8">
        <v>30.588899999999999</v>
      </c>
    </row>
    <row r="4425" spans="1:2" x14ac:dyDescent="0.25">
      <c r="A4425" s="7">
        <v>41333</v>
      </c>
      <c r="B4425" s="8">
        <v>30.620200000000001</v>
      </c>
    </row>
    <row r="4426" spans="1:2" x14ac:dyDescent="0.25">
      <c r="A4426" s="7">
        <v>41334</v>
      </c>
      <c r="B4426" s="8">
        <v>30.5124</v>
      </c>
    </row>
    <row r="4427" spans="1:2" x14ac:dyDescent="0.25">
      <c r="A4427" s="7">
        <v>41335</v>
      </c>
      <c r="B4427" s="8">
        <v>30.638100000000001</v>
      </c>
    </row>
    <row r="4428" spans="1:2" x14ac:dyDescent="0.25">
      <c r="A4428" s="7">
        <v>41338</v>
      </c>
      <c r="B4428" s="8">
        <v>30.786999999999999</v>
      </c>
    </row>
    <row r="4429" spans="1:2" x14ac:dyDescent="0.25">
      <c r="A4429" s="7">
        <v>41339</v>
      </c>
      <c r="B4429" s="8">
        <v>30.696300000000001</v>
      </c>
    </row>
    <row r="4430" spans="1:2" x14ac:dyDescent="0.25">
      <c r="A4430" s="7">
        <v>41340</v>
      </c>
      <c r="B4430" s="8">
        <v>30.621400000000001</v>
      </c>
    </row>
    <row r="4431" spans="1:2" x14ac:dyDescent="0.25">
      <c r="A4431" s="7">
        <v>41341</v>
      </c>
      <c r="B4431" s="8">
        <v>30.762799999999999</v>
      </c>
    </row>
    <row r="4432" spans="1:2" x14ac:dyDescent="0.25">
      <c r="A4432" s="7">
        <v>41345</v>
      </c>
      <c r="B4432" s="8">
        <v>30.7576</v>
      </c>
    </row>
    <row r="4433" spans="1:2" x14ac:dyDescent="0.25">
      <c r="A4433" s="7">
        <v>41346</v>
      </c>
      <c r="B4433" s="8">
        <v>30.7499</v>
      </c>
    </row>
    <row r="4434" spans="1:2" x14ac:dyDescent="0.25">
      <c r="A4434" s="7">
        <v>41347</v>
      </c>
      <c r="B4434" s="8">
        <v>30.7209</v>
      </c>
    </row>
    <row r="4435" spans="1:2" x14ac:dyDescent="0.25">
      <c r="A4435" s="7">
        <v>41348</v>
      </c>
      <c r="B4435" s="8">
        <v>30.776900000000001</v>
      </c>
    </row>
    <row r="4436" spans="1:2" x14ac:dyDescent="0.25">
      <c r="A4436" s="7">
        <v>41349</v>
      </c>
      <c r="B4436" s="8">
        <v>30.7196</v>
      </c>
    </row>
    <row r="4437" spans="1:2" x14ac:dyDescent="0.25">
      <c r="A4437" s="7">
        <v>41352</v>
      </c>
      <c r="B4437" s="8">
        <v>30.890799999999999</v>
      </c>
    </row>
    <row r="4438" spans="1:2" x14ac:dyDescent="0.25">
      <c r="A4438" s="7">
        <v>41353</v>
      </c>
      <c r="B4438" s="8">
        <v>30.828499999999998</v>
      </c>
    </row>
    <row r="4439" spans="1:2" x14ac:dyDescent="0.25">
      <c r="A4439" s="7">
        <v>41354</v>
      </c>
      <c r="B4439" s="8">
        <v>30.944600000000001</v>
      </c>
    </row>
    <row r="4440" spans="1:2" x14ac:dyDescent="0.25">
      <c r="A4440" s="7">
        <v>41355</v>
      </c>
      <c r="B4440" s="8">
        <v>30.892299999999999</v>
      </c>
    </row>
    <row r="4441" spans="1:2" x14ac:dyDescent="0.25">
      <c r="A4441" s="7">
        <v>41356</v>
      </c>
      <c r="B4441" s="8">
        <v>30.932500000000001</v>
      </c>
    </row>
    <row r="4442" spans="1:2" x14ac:dyDescent="0.25">
      <c r="A4442" s="7">
        <v>41359</v>
      </c>
      <c r="B4442" s="8">
        <v>30.758500000000002</v>
      </c>
    </row>
    <row r="4443" spans="1:2" x14ac:dyDescent="0.25">
      <c r="A4443" s="7">
        <v>41360</v>
      </c>
      <c r="B4443" s="8">
        <v>30.8734</v>
      </c>
    </row>
    <row r="4444" spans="1:2" x14ac:dyDescent="0.25">
      <c r="A4444" s="7">
        <v>41361</v>
      </c>
      <c r="B4444" s="8">
        <v>30.863</v>
      </c>
    </row>
    <row r="4445" spans="1:2" x14ac:dyDescent="0.25">
      <c r="A4445" s="7">
        <v>41362</v>
      </c>
      <c r="B4445" s="8">
        <v>30.996200000000002</v>
      </c>
    </row>
    <row r="4446" spans="1:2" x14ac:dyDescent="0.25">
      <c r="A4446" s="7">
        <v>41363</v>
      </c>
      <c r="B4446" s="8">
        <v>31.083400000000001</v>
      </c>
    </row>
    <row r="4447" spans="1:2" x14ac:dyDescent="0.25">
      <c r="A4447" s="7">
        <v>41366</v>
      </c>
      <c r="B4447" s="8">
        <v>31.109300000000001</v>
      </c>
    </row>
    <row r="4448" spans="1:2" x14ac:dyDescent="0.25">
      <c r="A4448" s="7">
        <v>41367</v>
      </c>
      <c r="B4448" s="8">
        <v>31.117799999999999</v>
      </c>
    </row>
    <row r="4449" spans="1:2" x14ac:dyDescent="0.25">
      <c r="A4449" s="7">
        <v>41368</v>
      </c>
      <c r="B4449" s="8">
        <v>31.3918</v>
      </c>
    </row>
    <row r="4450" spans="1:2" x14ac:dyDescent="0.25">
      <c r="A4450" s="7">
        <v>41369</v>
      </c>
      <c r="B4450" s="8">
        <v>31.720300000000002</v>
      </c>
    </row>
    <row r="4451" spans="1:2" x14ac:dyDescent="0.25">
      <c r="A4451" s="7">
        <v>41370</v>
      </c>
      <c r="B4451" s="8">
        <v>31.620699999999999</v>
      </c>
    </row>
    <row r="4452" spans="1:2" x14ac:dyDescent="0.25">
      <c r="A4452" s="7">
        <v>41373</v>
      </c>
      <c r="B4452" s="8">
        <v>31.6144</v>
      </c>
    </row>
    <row r="4453" spans="1:2" x14ac:dyDescent="0.25">
      <c r="A4453" s="7">
        <v>41374</v>
      </c>
      <c r="B4453" s="8">
        <v>31.208600000000001</v>
      </c>
    </row>
    <row r="4454" spans="1:2" x14ac:dyDescent="0.25">
      <c r="A4454" s="7">
        <v>41375</v>
      </c>
      <c r="B4454" s="8">
        <v>31.003599999999999</v>
      </c>
    </row>
    <row r="4455" spans="1:2" x14ac:dyDescent="0.25">
      <c r="A4455" s="7">
        <v>41376</v>
      </c>
      <c r="B4455" s="8">
        <v>30.881399999999999</v>
      </c>
    </row>
    <row r="4456" spans="1:2" x14ac:dyDescent="0.25">
      <c r="A4456" s="7">
        <v>41377</v>
      </c>
      <c r="B4456" s="8">
        <v>30.930800000000001</v>
      </c>
    </row>
    <row r="4457" spans="1:2" x14ac:dyDescent="0.25">
      <c r="A4457" s="7">
        <v>41380</v>
      </c>
      <c r="B4457" s="8">
        <v>31.305099999999999</v>
      </c>
    </row>
    <row r="4458" spans="1:2" x14ac:dyDescent="0.25">
      <c r="A4458" s="7">
        <v>41381</v>
      </c>
      <c r="B4458" s="8">
        <v>31.4512</v>
      </c>
    </row>
    <row r="4459" spans="1:2" x14ac:dyDescent="0.25">
      <c r="A4459" s="7">
        <v>41382</v>
      </c>
      <c r="B4459" s="8">
        <v>31.231999999999999</v>
      </c>
    </row>
    <row r="4460" spans="1:2" x14ac:dyDescent="0.25">
      <c r="A4460" s="7">
        <v>41383</v>
      </c>
      <c r="B4460" s="8">
        <v>31.7151</v>
      </c>
    </row>
    <row r="4461" spans="1:2" x14ac:dyDescent="0.25">
      <c r="A4461" s="7">
        <v>41384</v>
      </c>
      <c r="B4461" s="8">
        <v>31.4605</v>
      </c>
    </row>
    <row r="4462" spans="1:2" x14ac:dyDescent="0.25">
      <c r="A4462" s="7">
        <v>41387</v>
      </c>
      <c r="B4462" s="8">
        <v>31.566400000000002</v>
      </c>
    </row>
    <row r="4463" spans="1:2" x14ac:dyDescent="0.25">
      <c r="A4463" s="7">
        <v>41388</v>
      </c>
      <c r="B4463" s="8">
        <v>31.641400000000001</v>
      </c>
    </row>
    <row r="4464" spans="1:2" x14ac:dyDescent="0.25">
      <c r="A4464" s="7">
        <v>41389</v>
      </c>
      <c r="B4464" s="8">
        <v>31.591699999999999</v>
      </c>
    </row>
    <row r="4465" spans="1:2" x14ac:dyDescent="0.25">
      <c r="A4465" s="7">
        <v>41390</v>
      </c>
      <c r="B4465" s="8">
        <v>31.3169</v>
      </c>
    </row>
    <row r="4466" spans="1:2" x14ac:dyDescent="0.25">
      <c r="A4466" s="7">
        <v>41391</v>
      </c>
      <c r="B4466" s="8">
        <v>31.2196</v>
      </c>
    </row>
    <row r="4467" spans="1:2" x14ac:dyDescent="0.25">
      <c r="A4467" s="7">
        <v>41394</v>
      </c>
      <c r="B4467" s="8">
        <v>31.2559</v>
      </c>
    </row>
    <row r="4468" spans="1:2" x14ac:dyDescent="0.25">
      <c r="A4468" s="7">
        <v>41395</v>
      </c>
      <c r="B4468" s="8">
        <v>31.043299999999999</v>
      </c>
    </row>
    <row r="4469" spans="1:2" x14ac:dyDescent="0.25">
      <c r="A4469" s="7">
        <v>41401</v>
      </c>
      <c r="B4469" s="8">
        <v>31.0839</v>
      </c>
    </row>
    <row r="4470" spans="1:2" x14ac:dyDescent="0.25">
      <c r="A4470" s="7">
        <v>41402</v>
      </c>
      <c r="B4470" s="8">
        <v>31.078900000000001</v>
      </c>
    </row>
    <row r="4471" spans="1:2" x14ac:dyDescent="0.25">
      <c r="A4471" s="7">
        <v>41403</v>
      </c>
      <c r="B4471" s="8">
        <v>31.082899999999999</v>
      </c>
    </row>
    <row r="4472" spans="1:2" x14ac:dyDescent="0.25">
      <c r="A4472" s="7">
        <v>41408</v>
      </c>
      <c r="B4472" s="8">
        <v>31.377700000000001</v>
      </c>
    </row>
    <row r="4473" spans="1:2" x14ac:dyDescent="0.25">
      <c r="A4473" s="7">
        <v>41409</v>
      </c>
      <c r="B4473" s="8">
        <v>31.277799999999999</v>
      </c>
    </row>
    <row r="4474" spans="1:2" x14ac:dyDescent="0.25">
      <c r="A4474" s="7">
        <v>41410</v>
      </c>
      <c r="B4474" s="8">
        <v>31.428100000000001</v>
      </c>
    </row>
    <row r="4475" spans="1:2" x14ac:dyDescent="0.25">
      <c r="A4475" s="7">
        <v>41411</v>
      </c>
      <c r="B4475" s="8">
        <v>31.416599999999999</v>
      </c>
    </row>
    <row r="4476" spans="1:2" x14ac:dyDescent="0.25">
      <c r="A4476" s="7">
        <v>41412</v>
      </c>
      <c r="B4476" s="8">
        <v>31.3931</v>
      </c>
    </row>
    <row r="4477" spans="1:2" x14ac:dyDescent="0.25">
      <c r="A4477" s="7">
        <v>41415</v>
      </c>
      <c r="B4477" s="8">
        <v>31.340599999999998</v>
      </c>
    </row>
    <row r="4478" spans="1:2" x14ac:dyDescent="0.25">
      <c r="A4478" s="7">
        <v>41416</v>
      </c>
      <c r="B4478" s="8">
        <v>31.177</v>
      </c>
    </row>
    <row r="4479" spans="1:2" x14ac:dyDescent="0.25">
      <c r="A4479" s="7">
        <v>41417</v>
      </c>
      <c r="B4479" s="8">
        <v>31.228000000000002</v>
      </c>
    </row>
    <row r="4480" spans="1:2" x14ac:dyDescent="0.25">
      <c r="A4480" s="7">
        <v>41418</v>
      </c>
      <c r="B4480" s="8">
        <v>31.4711</v>
      </c>
    </row>
    <row r="4481" spans="1:2" x14ac:dyDescent="0.25">
      <c r="A4481" s="7">
        <v>41419</v>
      </c>
      <c r="B4481" s="8">
        <v>31.316400000000002</v>
      </c>
    </row>
    <row r="4482" spans="1:2" x14ac:dyDescent="0.25">
      <c r="A4482" s="7">
        <v>41422</v>
      </c>
      <c r="B4482" s="8">
        <v>31.302499999999998</v>
      </c>
    </row>
    <row r="4483" spans="1:2" x14ac:dyDescent="0.25">
      <c r="A4483" s="7">
        <v>41423</v>
      </c>
      <c r="B4483" s="8">
        <v>31.378399999999999</v>
      </c>
    </row>
    <row r="4484" spans="1:2" x14ac:dyDescent="0.25">
      <c r="A4484" s="7">
        <v>41424</v>
      </c>
      <c r="B4484" s="8">
        <v>31.520299999999999</v>
      </c>
    </row>
    <row r="4485" spans="1:2" x14ac:dyDescent="0.25">
      <c r="A4485" s="7">
        <v>41425</v>
      </c>
      <c r="B4485" s="8">
        <v>31.589300000000001</v>
      </c>
    </row>
    <row r="4486" spans="1:2" x14ac:dyDescent="0.25">
      <c r="A4486" s="7">
        <v>41426</v>
      </c>
      <c r="B4486" s="8">
        <v>31.797899999999998</v>
      </c>
    </row>
    <row r="4487" spans="1:2" x14ac:dyDescent="0.25">
      <c r="A4487" s="7">
        <v>41429</v>
      </c>
      <c r="B4487" s="8">
        <v>32.048699999999997</v>
      </c>
    </row>
    <row r="4488" spans="1:2" x14ac:dyDescent="0.25">
      <c r="A4488" s="7">
        <v>41430</v>
      </c>
      <c r="B4488" s="8">
        <v>31.834399999999999</v>
      </c>
    </row>
    <row r="4489" spans="1:2" x14ac:dyDescent="0.25">
      <c r="A4489" s="7">
        <v>41431</v>
      </c>
      <c r="B4489" s="8">
        <v>31.9816</v>
      </c>
    </row>
    <row r="4490" spans="1:2" x14ac:dyDescent="0.25">
      <c r="A4490" s="7">
        <v>41432</v>
      </c>
      <c r="B4490" s="8">
        <v>32.138500000000001</v>
      </c>
    </row>
    <row r="4491" spans="1:2" x14ac:dyDescent="0.25">
      <c r="A4491" s="7">
        <v>41433</v>
      </c>
      <c r="B4491" s="8">
        <v>32.239699999999999</v>
      </c>
    </row>
    <row r="4492" spans="1:2" x14ac:dyDescent="0.25">
      <c r="A4492" s="7">
        <v>41436</v>
      </c>
      <c r="B4492" s="8">
        <v>32.324599999999997</v>
      </c>
    </row>
    <row r="4493" spans="1:2" x14ac:dyDescent="0.25">
      <c r="A4493" s="7">
        <v>41437</v>
      </c>
      <c r="B4493" s="8">
        <v>32.395099999999999</v>
      </c>
    </row>
    <row r="4494" spans="1:2" x14ac:dyDescent="0.25">
      <c r="A4494" s="7">
        <v>41439</v>
      </c>
      <c r="B4494" s="8">
        <v>32.346699999999998</v>
      </c>
    </row>
    <row r="4495" spans="1:2" x14ac:dyDescent="0.25">
      <c r="A4495" s="7">
        <v>41440</v>
      </c>
      <c r="B4495" s="8">
        <v>31.802900000000001</v>
      </c>
    </row>
    <row r="4496" spans="1:2" x14ac:dyDescent="0.25">
      <c r="A4496" s="7">
        <v>41443</v>
      </c>
      <c r="B4496" s="8">
        <v>31.678999999999998</v>
      </c>
    </row>
    <row r="4497" spans="1:2" x14ac:dyDescent="0.25">
      <c r="A4497" s="7">
        <v>41444</v>
      </c>
      <c r="B4497" s="8">
        <v>31.882400000000001</v>
      </c>
    </row>
    <row r="4498" spans="1:2" x14ac:dyDescent="0.25">
      <c r="A4498" s="7">
        <v>41445</v>
      </c>
      <c r="B4498" s="8">
        <v>32.120100000000001</v>
      </c>
    </row>
    <row r="4499" spans="1:2" x14ac:dyDescent="0.25">
      <c r="A4499" s="7">
        <v>41446</v>
      </c>
      <c r="B4499" s="8">
        <v>32.704099999999997</v>
      </c>
    </row>
    <row r="4500" spans="1:2" x14ac:dyDescent="0.25">
      <c r="A4500" s="7">
        <v>41447</v>
      </c>
      <c r="B4500" s="8">
        <v>32.743299999999998</v>
      </c>
    </row>
    <row r="4501" spans="1:2" x14ac:dyDescent="0.25">
      <c r="A4501" s="7">
        <v>41450</v>
      </c>
      <c r="B4501" s="8">
        <v>32.909700000000001</v>
      </c>
    </row>
    <row r="4502" spans="1:2" x14ac:dyDescent="0.25">
      <c r="A4502" s="7">
        <v>41451</v>
      </c>
      <c r="B4502" s="8">
        <v>32.713999999999999</v>
      </c>
    </row>
    <row r="4503" spans="1:2" x14ac:dyDescent="0.25">
      <c r="A4503" s="7">
        <v>41452</v>
      </c>
      <c r="B4503" s="8">
        <v>32.887599999999999</v>
      </c>
    </row>
    <row r="4504" spans="1:2" x14ac:dyDescent="0.25">
      <c r="A4504" s="7">
        <v>41453</v>
      </c>
      <c r="B4504" s="8">
        <v>32.876600000000003</v>
      </c>
    </row>
    <row r="4505" spans="1:2" x14ac:dyDescent="0.25">
      <c r="A4505" s="7">
        <v>41454</v>
      </c>
      <c r="B4505" s="8">
        <v>32.709000000000003</v>
      </c>
    </row>
    <row r="4506" spans="1:2" x14ac:dyDescent="0.25">
      <c r="A4506" s="7">
        <v>41457</v>
      </c>
      <c r="B4506" s="8">
        <v>32.851700000000001</v>
      </c>
    </row>
    <row r="4507" spans="1:2" x14ac:dyDescent="0.25">
      <c r="A4507" s="7">
        <v>41458</v>
      </c>
      <c r="B4507" s="8">
        <v>32.947499999999998</v>
      </c>
    </row>
    <row r="4508" spans="1:2" x14ac:dyDescent="0.25">
      <c r="A4508" s="7">
        <v>41459</v>
      </c>
      <c r="B4508" s="8">
        <v>33.220399999999998</v>
      </c>
    </row>
    <row r="4509" spans="1:2" x14ac:dyDescent="0.25">
      <c r="A4509" s="7">
        <v>41460</v>
      </c>
      <c r="B4509" s="8">
        <v>33.160499999999999</v>
      </c>
    </row>
    <row r="4510" spans="1:2" x14ac:dyDescent="0.25">
      <c r="A4510" s="7">
        <v>41461</v>
      </c>
      <c r="B4510" s="8">
        <v>33.224699999999999</v>
      </c>
    </row>
    <row r="4511" spans="1:2" x14ac:dyDescent="0.25">
      <c r="A4511" s="7">
        <v>41464</v>
      </c>
      <c r="B4511" s="8">
        <v>33.320999999999998</v>
      </c>
    </row>
    <row r="4512" spans="1:2" x14ac:dyDescent="0.25">
      <c r="A4512" s="7">
        <v>41465</v>
      </c>
      <c r="B4512" s="8">
        <v>33.084200000000003</v>
      </c>
    </row>
    <row r="4513" spans="1:2" x14ac:dyDescent="0.25">
      <c r="A4513" s="7">
        <v>41466</v>
      </c>
      <c r="B4513" s="8">
        <v>32.911200000000001</v>
      </c>
    </row>
    <row r="4514" spans="1:2" x14ac:dyDescent="0.25">
      <c r="A4514" s="7">
        <v>41467</v>
      </c>
      <c r="B4514" s="8">
        <v>32.5867</v>
      </c>
    </row>
    <row r="4515" spans="1:2" x14ac:dyDescent="0.25">
      <c r="A4515" s="7">
        <v>41468</v>
      </c>
      <c r="B4515" s="8">
        <v>32.642899999999997</v>
      </c>
    </row>
    <row r="4516" spans="1:2" x14ac:dyDescent="0.25">
      <c r="A4516" s="7">
        <v>41471</v>
      </c>
      <c r="B4516" s="8">
        <v>32.622</v>
      </c>
    </row>
    <row r="4517" spans="1:2" x14ac:dyDescent="0.25">
      <c r="A4517" s="7">
        <v>41472</v>
      </c>
      <c r="B4517" s="8">
        <v>32.541699999999999</v>
      </c>
    </row>
    <row r="4518" spans="1:2" x14ac:dyDescent="0.25">
      <c r="A4518" s="7">
        <v>41473</v>
      </c>
      <c r="B4518" s="8">
        <v>32.452599999999997</v>
      </c>
    </row>
    <row r="4519" spans="1:2" x14ac:dyDescent="0.25">
      <c r="A4519" s="7">
        <v>41474</v>
      </c>
      <c r="B4519" s="8">
        <v>32.399799999999999</v>
      </c>
    </row>
    <row r="4520" spans="1:2" x14ac:dyDescent="0.25">
      <c r="A4520" s="7">
        <v>41475</v>
      </c>
      <c r="B4520" s="8">
        <v>32.428800000000003</v>
      </c>
    </row>
    <row r="4521" spans="1:2" x14ac:dyDescent="0.25">
      <c r="A4521" s="7">
        <v>41478</v>
      </c>
      <c r="B4521" s="8">
        <v>32.323599999999999</v>
      </c>
    </row>
    <row r="4522" spans="1:2" x14ac:dyDescent="0.25">
      <c r="A4522" s="7">
        <v>41479</v>
      </c>
      <c r="B4522" s="8">
        <v>32.310600000000001</v>
      </c>
    </row>
    <row r="4523" spans="1:2" x14ac:dyDescent="0.25">
      <c r="A4523" s="7">
        <v>41480</v>
      </c>
      <c r="B4523" s="8">
        <v>32.346200000000003</v>
      </c>
    </row>
    <row r="4524" spans="1:2" x14ac:dyDescent="0.25">
      <c r="A4524" s="7">
        <v>41481</v>
      </c>
      <c r="B4524" s="8">
        <v>32.537599999999998</v>
      </c>
    </row>
    <row r="4525" spans="1:2" x14ac:dyDescent="0.25">
      <c r="A4525" s="7">
        <v>41482</v>
      </c>
      <c r="B4525" s="8">
        <v>32.637099999999997</v>
      </c>
    </row>
    <row r="4526" spans="1:2" x14ac:dyDescent="0.25">
      <c r="A4526" s="7">
        <v>41485</v>
      </c>
      <c r="B4526" s="8">
        <v>32.855600000000003</v>
      </c>
    </row>
    <row r="4527" spans="1:2" x14ac:dyDescent="0.25">
      <c r="A4527" s="7">
        <v>41486</v>
      </c>
      <c r="B4527" s="8">
        <v>32.890099999999997</v>
      </c>
    </row>
    <row r="4528" spans="1:2" x14ac:dyDescent="0.25">
      <c r="A4528" s="7">
        <v>41487</v>
      </c>
      <c r="B4528" s="8">
        <v>33.033000000000001</v>
      </c>
    </row>
    <row r="4529" spans="1:2" x14ac:dyDescent="0.25">
      <c r="A4529" s="7">
        <v>41488</v>
      </c>
      <c r="B4529" s="8">
        <v>32.9741</v>
      </c>
    </row>
    <row r="4530" spans="1:2" x14ac:dyDescent="0.25">
      <c r="A4530" s="7">
        <v>41489</v>
      </c>
      <c r="B4530" s="8">
        <v>33.097799999999999</v>
      </c>
    </row>
    <row r="4531" spans="1:2" x14ac:dyDescent="0.25">
      <c r="A4531" s="7">
        <v>41492</v>
      </c>
      <c r="B4531" s="8">
        <v>32.881100000000004</v>
      </c>
    </row>
    <row r="4532" spans="1:2" x14ac:dyDescent="0.25">
      <c r="A4532" s="7">
        <v>41493</v>
      </c>
      <c r="B4532" s="8">
        <v>32.939</v>
      </c>
    </row>
    <row r="4533" spans="1:2" x14ac:dyDescent="0.25">
      <c r="A4533" s="7">
        <v>41494</v>
      </c>
      <c r="B4533" s="8">
        <v>32.9848</v>
      </c>
    </row>
    <row r="4534" spans="1:2" x14ac:dyDescent="0.25">
      <c r="A4534" s="7">
        <v>41495</v>
      </c>
      <c r="B4534" s="8">
        <v>32.940100000000001</v>
      </c>
    </row>
    <row r="4535" spans="1:2" x14ac:dyDescent="0.25">
      <c r="A4535" s="7">
        <v>41496</v>
      </c>
      <c r="B4535" s="8">
        <v>32.860599999999998</v>
      </c>
    </row>
    <row r="4536" spans="1:2" x14ac:dyDescent="0.25">
      <c r="A4536" s="7">
        <v>41499</v>
      </c>
      <c r="B4536" s="8">
        <v>32.890999999999998</v>
      </c>
    </row>
    <row r="4537" spans="1:2" x14ac:dyDescent="0.25">
      <c r="A4537" s="7">
        <v>41500</v>
      </c>
      <c r="B4537" s="8">
        <v>33.0426</v>
      </c>
    </row>
    <row r="4538" spans="1:2" x14ac:dyDescent="0.25">
      <c r="A4538" s="7">
        <v>41501</v>
      </c>
      <c r="B4538" s="8">
        <v>33.158299999999997</v>
      </c>
    </row>
    <row r="4539" spans="1:2" x14ac:dyDescent="0.25">
      <c r="A4539" s="7">
        <v>41502</v>
      </c>
      <c r="B4539" s="8">
        <v>33.000399999999999</v>
      </c>
    </row>
    <row r="4540" spans="1:2" x14ac:dyDescent="0.25">
      <c r="A4540" s="7">
        <v>41503</v>
      </c>
      <c r="B4540" s="8">
        <v>32.942100000000003</v>
      </c>
    </row>
    <row r="4541" spans="1:2" x14ac:dyDescent="0.25">
      <c r="A4541" s="7">
        <v>41506</v>
      </c>
      <c r="B4541" s="8">
        <v>32.922600000000003</v>
      </c>
    </row>
    <row r="4542" spans="1:2" x14ac:dyDescent="0.25">
      <c r="A4542" s="7">
        <v>41507</v>
      </c>
      <c r="B4542" s="8">
        <v>33.000599999999999</v>
      </c>
    </row>
    <row r="4543" spans="1:2" x14ac:dyDescent="0.25">
      <c r="A4543" s="7">
        <v>41508</v>
      </c>
      <c r="B4543" s="8">
        <v>32.973700000000001</v>
      </c>
    </row>
    <row r="4544" spans="1:2" x14ac:dyDescent="0.25">
      <c r="A4544" s="7">
        <v>41509</v>
      </c>
      <c r="B4544" s="8">
        <v>33.190800000000003</v>
      </c>
    </row>
    <row r="4545" spans="1:2" x14ac:dyDescent="0.25">
      <c r="A4545" s="7">
        <v>41510</v>
      </c>
      <c r="B4545" s="8">
        <v>33.055199999999999</v>
      </c>
    </row>
    <row r="4546" spans="1:2" x14ac:dyDescent="0.25">
      <c r="A4546" s="7">
        <v>41513</v>
      </c>
      <c r="B4546" s="8">
        <v>32.956400000000002</v>
      </c>
    </row>
    <row r="4547" spans="1:2" x14ac:dyDescent="0.25">
      <c r="A4547" s="7">
        <v>41514</v>
      </c>
      <c r="B4547" s="8">
        <v>33.122399999999999</v>
      </c>
    </row>
    <row r="4548" spans="1:2" x14ac:dyDescent="0.25">
      <c r="A4548" s="7">
        <v>41515</v>
      </c>
      <c r="B4548" s="8">
        <v>33.1798</v>
      </c>
    </row>
    <row r="4549" spans="1:2" x14ac:dyDescent="0.25">
      <c r="A4549" s="7">
        <v>41516</v>
      </c>
      <c r="B4549" s="8">
        <v>33.1783</v>
      </c>
    </row>
    <row r="4550" spans="1:2" x14ac:dyDescent="0.25">
      <c r="A4550" s="7">
        <v>41517</v>
      </c>
      <c r="B4550" s="8">
        <v>33.247399999999999</v>
      </c>
    </row>
    <row r="4551" spans="1:2" x14ac:dyDescent="0.25">
      <c r="A4551" s="7">
        <v>41520</v>
      </c>
      <c r="B4551" s="8">
        <v>33.252200000000002</v>
      </c>
    </row>
    <row r="4552" spans="1:2" x14ac:dyDescent="0.25">
      <c r="A4552" s="7">
        <v>41521</v>
      </c>
      <c r="B4552" s="8">
        <v>33.369300000000003</v>
      </c>
    </row>
    <row r="4553" spans="1:2" x14ac:dyDescent="0.25">
      <c r="A4553" s="7">
        <v>41522</v>
      </c>
      <c r="B4553" s="8">
        <v>33.465600000000002</v>
      </c>
    </row>
    <row r="4554" spans="1:2" x14ac:dyDescent="0.25">
      <c r="A4554" s="7">
        <v>41523</v>
      </c>
      <c r="B4554" s="8">
        <v>33.390099999999997</v>
      </c>
    </row>
    <row r="4555" spans="1:2" x14ac:dyDescent="0.25">
      <c r="A4555" s="7">
        <v>41524</v>
      </c>
      <c r="B4555" s="8">
        <v>33.433799999999998</v>
      </c>
    </row>
    <row r="4556" spans="1:2" x14ac:dyDescent="0.25">
      <c r="A4556" s="7">
        <v>41527</v>
      </c>
      <c r="B4556" s="8">
        <v>33.324300000000001</v>
      </c>
    </row>
    <row r="4557" spans="1:2" x14ac:dyDescent="0.25">
      <c r="A4557" s="7">
        <v>41528</v>
      </c>
      <c r="B4557" s="8">
        <v>33.06</v>
      </c>
    </row>
    <row r="4558" spans="1:2" x14ac:dyDescent="0.25">
      <c r="A4558" s="7">
        <v>41529</v>
      </c>
      <c r="B4558" s="8">
        <v>32.962899999999998</v>
      </c>
    </row>
    <row r="4559" spans="1:2" x14ac:dyDescent="0.25">
      <c r="A4559" s="7">
        <v>41530</v>
      </c>
      <c r="B4559" s="8">
        <v>32.673099999999998</v>
      </c>
    </row>
    <row r="4560" spans="1:2" x14ac:dyDescent="0.25">
      <c r="A4560" s="7">
        <v>41531</v>
      </c>
      <c r="B4560" s="8">
        <v>32.740600000000001</v>
      </c>
    </row>
    <row r="4561" spans="1:2" x14ac:dyDescent="0.25">
      <c r="A4561" s="7">
        <v>41534</v>
      </c>
      <c r="B4561" s="8">
        <v>32.290700000000001</v>
      </c>
    </row>
    <row r="4562" spans="1:2" x14ac:dyDescent="0.25">
      <c r="A4562" s="7">
        <v>41535</v>
      </c>
      <c r="B4562" s="8">
        <v>32.323700000000002</v>
      </c>
    </row>
    <row r="4563" spans="1:2" x14ac:dyDescent="0.25">
      <c r="A4563" s="7">
        <v>41536</v>
      </c>
      <c r="B4563" s="8">
        <v>32.244999999999997</v>
      </c>
    </row>
    <row r="4564" spans="1:2" x14ac:dyDescent="0.25">
      <c r="A4564" s="7">
        <v>41537</v>
      </c>
      <c r="B4564" s="8">
        <v>31.589200000000002</v>
      </c>
    </row>
    <row r="4565" spans="1:2" x14ac:dyDescent="0.25">
      <c r="A4565" s="7">
        <v>41538</v>
      </c>
      <c r="B4565" s="8">
        <v>31.732600000000001</v>
      </c>
    </row>
    <row r="4566" spans="1:2" x14ac:dyDescent="0.25">
      <c r="A4566" s="7">
        <v>41541</v>
      </c>
      <c r="B4566" s="8">
        <v>31.910599999999999</v>
      </c>
    </row>
    <row r="4567" spans="1:2" x14ac:dyDescent="0.25">
      <c r="A4567" s="7">
        <v>41542</v>
      </c>
      <c r="B4567" s="8">
        <v>31.816700000000001</v>
      </c>
    </row>
    <row r="4568" spans="1:2" x14ac:dyDescent="0.25">
      <c r="A4568" s="7">
        <v>41543</v>
      </c>
      <c r="B4568" s="8">
        <v>31.9343</v>
      </c>
    </row>
    <row r="4569" spans="1:2" x14ac:dyDescent="0.25">
      <c r="A4569" s="7">
        <v>41544</v>
      </c>
      <c r="B4569" s="8">
        <v>32.1736</v>
      </c>
    </row>
    <row r="4570" spans="1:2" x14ac:dyDescent="0.25">
      <c r="A4570" s="7">
        <v>41545</v>
      </c>
      <c r="B4570" s="8">
        <v>32.345100000000002</v>
      </c>
    </row>
    <row r="4571" spans="1:2" x14ac:dyDescent="0.25">
      <c r="A4571" s="7">
        <v>41548</v>
      </c>
      <c r="B4571" s="8">
        <v>32.483899999999998</v>
      </c>
    </row>
    <row r="4572" spans="1:2" x14ac:dyDescent="0.25">
      <c r="A4572" s="7">
        <v>41549</v>
      </c>
      <c r="B4572" s="8">
        <v>32.296500000000002</v>
      </c>
    </row>
    <row r="4573" spans="1:2" x14ac:dyDescent="0.25">
      <c r="A4573" s="7">
        <v>41550</v>
      </c>
      <c r="B4573" s="8">
        <v>32.297899999999998</v>
      </c>
    </row>
    <row r="4574" spans="1:2" x14ac:dyDescent="0.25">
      <c r="A4574" s="7">
        <v>41551</v>
      </c>
      <c r="B4574" s="8">
        <v>32.125</v>
      </c>
    </row>
    <row r="4575" spans="1:2" x14ac:dyDescent="0.25">
      <c r="A4575" s="7">
        <v>41552</v>
      </c>
      <c r="B4575" s="8">
        <v>32.100499999999997</v>
      </c>
    </row>
    <row r="4576" spans="1:2" x14ac:dyDescent="0.25">
      <c r="A4576" s="7">
        <v>41555</v>
      </c>
      <c r="B4576" s="8">
        <v>32.293100000000003</v>
      </c>
    </row>
    <row r="4577" spans="1:2" x14ac:dyDescent="0.25">
      <c r="A4577" s="7">
        <v>41556</v>
      </c>
      <c r="B4577" s="8">
        <v>32.298400000000001</v>
      </c>
    </row>
    <row r="4578" spans="1:2" x14ac:dyDescent="0.25">
      <c r="A4578" s="7">
        <v>41557</v>
      </c>
      <c r="B4578" s="8">
        <v>32.361899999999999</v>
      </c>
    </row>
    <row r="4579" spans="1:2" x14ac:dyDescent="0.25">
      <c r="A4579" s="7">
        <v>41558</v>
      </c>
      <c r="B4579" s="8">
        <v>32.356400000000001</v>
      </c>
    </row>
    <row r="4580" spans="1:2" x14ac:dyDescent="0.25">
      <c r="A4580" s="7">
        <v>41559</v>
      </c>
      <c r="B4580" s="8">
        <v>32.213299999999997</v>
      </c>
    </row>
    <row r="4581" spans="1:2" x14ac:dyDescent="0.25">
      <c r="A4581" s="7">
        <v>41562</v>
      </c>
      <c r="B4581" s="8">
        <v>32.266300000000001</v>
      </c>
    </row>
    <row r="4582" spans="1:2" x14ac:dyDescent="0.25">
      <c r="A4582" s="7">
        <v>41563</v>
      </c>
      <c r="B4582" s="8">
        <v>32.267600000000002</v>
      </c>
    </row>
    <row r="4583" spans="1:2" x14ac:dyDescent="0.25">
      <c r="A4583" s="7">
        <v>41564</v>
      </c>
      <c r="B4583" s="8">
        <v>32.256100000000004</v>
      </c>
    </row>
    <row r="4584" spans="1:2" x14ac:dyDescent="0.25">
      <c r="A4584" s="7">
        <v>41565</v>
      </c>
      <c r="B4584" s="8">
        <v>32.081600000000002</v>
      </c>
    </row>
    <row r="4585" spans="1:2" x14ac:dyDescent="0.25">
      <c r="A4585" s="7">
        <v>41566</v>
      </c>
      <c r="B4585" s="8">
        <v>31.846</v>
      </c>
    </row>
    <row r="4586" spans="1:2" x14ac:dyDescent="0.25">
      <c r="A4586" s="7">
        <v>41569</v>
      </c>
      <c r="B4586" s="8">
        <v>31.901299999999999</v>
      </c>
    </row>
    <row r="4587" spans="1:2" x14ac:dyDescent="0.25">
      <c r="A4587" s="7">
        <v>41570</v>
      </c>
      <c r="B4587" s="8">
        <v>31.9346</v>
      </c>
    </row>
    <row r="4588" spans="1:2" x14ac:dyDescent="0.25">
      <c r="A4588" s="7">
        <v>41571</v>
      </c>
      <c r="B4588" s="8">
        <v>31.744800000000001</v>
      </c>
    </row>
    <row r="4589" spans="1:2" x14ac:dyDescent="0.25">
      <c r="A4589" s="7">
        <v>41572</v>
      </c>
      <c r="B4589" s="8">
        <v>31.661799999999999</v>
      </c>
    </row>
    <row r="4590" spans="1:2" x14ac:dyDescent="0.25">
      <c r="A4590" s="7">
        <v>41573</v>
      </c>
      <c r="B4590" s="8">
        <v>31.677499999999998</v>
      </c>
    </row>
    <row r="4591" spans="1:2" x14ac:dyDescent="0.25">
      <c r="A4591" s="7">
        <v>41576</v>
      </c>
      <c r="B4591" s="8">
        <v>31.811900000000001</v>
      </c>
    </row>
    <row r="4592" spans="1:2" x14ac:dyDescent="0.25">
      <c r="A4592" s="7">
        <v>41577</v>
      </c>
      <c r="B4592" s="8">
        <v>31.944500000000001</v>
      </c>
    </row>
    <row r="4593" spans="1:2" x14ac:dyDescent="0.25">
      <c r="A4593" s="7">
        <v>41578</v>
      </c>
      <c r="B4593" s="8">
        <v>32.061300000000003</v>
      </c>
    </row>
    <row r="4594" spans="1:2" x14ac:dyDescent="0.25">
      <c r="A4594" s="7">
        <v>41579</v>
      </c>
      <c r="B4594" s="8">
        <v>32.075800000000001</v>
      </c>
    </row>
    <row r="4595" spans="1:2" x14ac:dyDescent="0.25">
      <c r="A4595" s="7">
        <v>41580</v>
      </c>
      <c r="B4595" s="8">
        <v>32.180799999999998</v>
      </c>
    </row>
    <row r="4596" spans="1:2" x14ac:dyDescent="0.25">
      <c r="A4596" s="7">
        <v>41584</v>
      </c>
      <c r="B4596" s="8">
        <v>32.350900000000003</v>
      </c>
    </row>
    <row r="4597" spans="1:2" x14ac:dyDescent="0.25">
      <c r="A4597" s="7">
        <v>41585</v>
      </c>
      <c r="B4597" s="8">
        <v>32.451099999999997</v>
      </c>
    </row>
    <row r="4598" spans="1:2" x14ac:dyDescent="0.25">
      <c r="A4598" s="7">
        <v>41586</v>
      </c>
      <c r="B4598" s="8">
        <v>32.380299999999998</v>
      </c>
    </row>
    <row r="4599" spans="1:2" x14ac:dyDescent="0.25">
      <c r="A4599" s="7">
        <v>41587</v>
      </c>
      <c r="B4599" s="8">
        <v>32.547899999999998</v>
      </c>
    </row>
    <row r="4600" spans="1:2" x14ac:dyDescent="0.25">
      <c r="A4600" s="7">
        <v>41590</v>
      </c>
      <c r="B4600" s="8">
        <v>32.662199999999999</v>
      </c>
    </row>
    <row r="4601" spans="1:2" x14ac:dyDescent="0.25">
      <c r="A4601" s="7">
        <v>41591</v>
      </c>
      <c r="B4601" s="8">
        <v>32.807600000000001</v>
      </c>
    </row>
    <row r="4602" spans="1:2" x14ac:dyDescent="0.25">
      <c r="A4602" s="7">
        <v>41592</v>
      </c>
      <c r="B4602" s="8">
        <v>32.818399999999997</v>
      </c>
    </row>
    <row r="4603" spans="1:2" x14ac:dyDescent="0.25">
      <c r="A4603" s="7">
        <v>41593</v>
      </c>
      <c r="B4603" s="8">
        <v>32.687399999999997</v>
      </c>
    </row>
    <row r="4604" spans="1:2" x14ac:dyDescent="0.25">
      <c r="A4604" s="7">
        <v>41594</v>
      </c>
      <c r="B4604" s="8">
        <v>32.680700000000002</v>
      </c>
    </row>
    <row r="4605" spans="1:2" x14ac:dyDescent="0.25">
      <c r="A4605" s="7">
        <v>41597</v>
      </c>
      <c r="B4605" s="8">
        <v>32.565800000000003</v>
      </c>
    </row>
    <row r="4606" spans="1:2" x14ac:dyDescent="0.25">
      <c r="A4606" s="7">
        <v>41598</v>
      </c>
      <c r="B4606" s="8">
        <v>32.6098</v>
      </c>
    </row>
    <row r="4607" spans="1:2" x14ac:dyDescent="0.25">
      <c r="A4607" s="7">
        <v>41599</v>
      </c>
      <c r="B4607" s="8">
        <v>32.741700000000002</v>
      </c>
    </row>
    <row r="4608" spans="1:2" x14ac:dyDescent="0.25">
      <c r="A4608" s="7">
        <v>41600</v>
      </c>
      <c r="B4608" s="8">
        <v>33.018000000000001</v>
      </c>
    </row>
    <row r="4609" spans="1:2" x14ac:dyDescent="0.25">
      <c r="A4609" s="7">
        <v>41601</v>
      </c>
      <c r="B4609" s="8">
        <v>32.905500000000004</v>
      </c>
    </row>
    <row r="4610" spans="1:2" x14ac:dyDescent="0.25">
      <c r="A4610" s="7">
        <v>41604</v>
      </c>
      <c r="B4610" s="8">
        <v>32.773299999999999</v>
      </c>
    </row>
    <row r="4611" spans="1:2" x14ac:dyDescent="0.25">
      <c r="A4611" s="7">
        <v>41605</v>
      </c>
      <c r="B4611" s="8">
        <v>32.987900000000003</v>
      </c>
    </row>
    <row r="4612" spans="1:2" x14ac:dyDescent="0.25">
      <c r="A4612" s="7">
        <v>41606</v>
      </c>
      <c r="B4612" s="8">
        <v>33.004100000000001</v>
      </c>
    </row>
    <row r="4613" spans="1:2" x14ac:dyDescent="0.25">
      <c r="A4613" s="7">
        <v>41607</v>
      </c>
      <c r="B4613" s="8">
        <v>33.133200000000002</v>
      </c>
    </row>
    <row r="4614" spans="1:2" x14ac:dyDescent="0.25">
      <c r="A4614" s="7">
        <v>41608</v>
      </c>
      <c r="B4614" s="8">
        <v>33.191600000000001</v>
      </c>
    </row>
    <row r="4615" spans="1:2" x14ac:dyDescent="0.25">
      <c r="A4615" s="7">
        <v>41611</v>
      </c>
      <c r="B4615" s="8">
        <v>33.148200000000003</v>
      </c>
    </row>
    <row r="4616" spans="1:2" x14ac:dyDescent="0.25">
      <c r="A4616" s="7">
        <v>41612</v>
      </c>
      <c r="B4616" s="8">
        <v>33.246000000000002</v>
      </c>
    </row>
    <row r="4617" spans="1:2" x14ac:dyDescent="0.25">
      <c r="A4617" s="7">
        <v>41613</v>
      </c>
      <c r="B4617" s="8">
        <v>33.263199999999998</v>
      </c>
    </row>
    <row r="4618" spans="1:2" x14ac:dyDescent="0.25">
      <c r="A4618" s="7">
        <v>41614</v>
      </c>
      <c r="B4618" s="8">
        <v>33.113999999999997</v>
      </c>
    </row>
    <row r="4619" spans="1:2" x14ac:dyDescent="0.25">
      <c r="A4619" s="7">
        <v>41615</v>
      </c>
      <c r="B4619" s="8">
        <v>32.9514</v>
      </c>
    </row>
    <row r="4620" spans="1:2" x14ac:dyDescent="0.25">
      <c r="A4620" s="7">
        <v>41618</v>
      </c>
      <c r="B4620" s="8">
        <v>32.778199999999998</v>
      </c>
    </row>
    <row r="4621" spans="1:2" x14ac:dyDescent="0.25">
      <c r="A4621" s="7">
        <v>41619</v>
      </c>
      <c r="B4621" s="8">
        <v>32.784799999999997</v>
      </c>
    </row>
    <row r="4622" spans="1:2" x14ac:dyDescent="0.25">
      <c r="A4622" s="7">
        <v>41620</v>
      </c>
      <c r="B4622" s="8">
        <v>32.731499999999997</v>
      </c>
    </row>
    <row r="4623" spans="1:2" x14ac:dyDescent="0.25">
      <c r="A4623" s="7">
        <v>41621</v>
      </c>
      <c r="B4623" s="8">
        <v>32.751800000000003</v>
      </c>
    </row>
    <row r="4624" spans="1:2" x14ac:dyDescent="0.25">
      <c r="A4624" s="7">
        <v>41622</v>
      </c>
      <c r="B4624" s="8">
        <v>32.866300000000003</v>
      </c>
    </row>
    <row r="4625" spans="1:2" x14ac:dyDescent="0.25">
      <c r="A4625" s="7">
        <v>41625</v>
      </c>
      <c r="B4625" s="8">
        <v>32.8658</v>
      </c>
    </row>
    <row r="4626" spans="1:2" x14ac:dyDescent="0.25">
      <c r="A4626" s="7">
        <v>41626</v>
      </c>
      <c r="B4626" s="8">
        <v>32.864600000000003</v>
      </c>
    </row>
    <row r="4627" spans="1:2" x14ac:dyDescent="0.25">
      <c r="A4627" s="7">
        <v>41627</v>
      </c>
      <c r="B4627" s="8">
        <v>32.940399999999997</v>
      </c>
    </row>
    <row r="4628" spans="1:2" x14ac:dyDescent="0.25">
      <c r="A4628" s="7">
        <v>41628</v>
      </c>
      <c r="B4628" s="8">
        <v>32.9527</v>
      </c>
    </row>
    <row r="4629" spans="1:2" x14ac:dyDescent="0.25">
      <c r="A4629" s="7">
        <v>41629</v>
      </c>
      <c r="B4629" s="8">
        <v>32.979799999999997</v>
      </c>
    </row>
    <row r="4630" spans="1:2" x14ac:dyDescent="0.25">
      <c r="A4630" s="7">
        <v>41632</v>
      </c>
      <c r="B4630" s="8">
        <v>32.950600000000001</v>
      </c>
    </row>
    <row r="4631" spans="1:2" x14ac:dyDescent="0.25">
      <c r="A4631" s="7">
        <v>41633</v>
      </c>
      <c r="B4631" s="8">
        <v>32.628399999999999</v>
      </c>
    </row>
    <row r="4632" spans="1:2" x14ac:dyDescent="0.25">
      <c r="A4632" s="7">
        <v>41634</v>
      </c>
      <c r="B4632" s="8">
        <v>32.648699999999998</v>
      </c>
    </row>
    <row r="4633" spans="1:2" x14ac:dyDescent="0.25">
      <c r="A4633" s="7">
        <v>41635</v>
      </c>
      <c r="B4633" s="8">
        <v>32.670999999999999</v>
      </c>
    </row>
    <row r="4634" spans="1:2" x14ac:dyDescent="0.25">
      <c r="A4634" s="7">
        <v>41636</v>
      </c>
      <c r="B4634" s="8">
        <v>32.6282</v>
      </c>
    </row>
    <row r="4635" spans="1:2" x14ac:dyDescent="0.25">
      <c r="A4635" s="7">
        <v>41639</v>
      </c>
      <c r="B4635" s="8">
        <v>32.729199999999999</v>
      </c>
    </row>
    <row r="4636" spans="1:2" x14ac:dyDescent="0.25">
      <c r="A4636" s="7">
        <v>41640</v>
      </c>
      <c r="B4636" s="8">
        <v>32.658700000000003</v>
      </c>
    </row>
    <row r="4637" spans="1:2" x14ac:dyDescent="0.25">
      <c r="A4637" s="7">
        <v>41649</v>
      </c>
      <c r="B4637" s="8">
        <v>33.154699999999998</v>
      </c>
    </row>
    <row r="4638" spans="1:2" x14ac:dyDescent="0.25">
      <c r="A4638" s="7">
        <v>41650</v>
      </c>
      <c r="B4638" s="8">
        <v>33.206200000000003</v>
      </c>
    </row>
    <row r="4639" spans="1:2" x14ac:dyDescent="0.25">
      <c r="A4639" s="7">
        <v>41653</v>
      </c>
      <c r="B4639" s="8">
        <v>33.120399999999997</v>
      </c>
    </row>
    <row r="4640" spans="1:2" x14ac:dyDescent="0.25">
      <c r="A4640" s="7">
        <v>41654</v>
      </c>
      <c r="B4640" s="8">
        <v>33.238599999999998</v>
      </c>
    </row>
    <row r="4641" spans="1:2" x14ac:dyDescent="0.25">
      <c r="A4641" s="7">
        <v>41655</v>
      </c>
      <c r="B4641" s="8">
        <v>33.356200000000001</v>
      </c>
    </row>
    <row r="4642" spans="1:2" x14ac:dyDescent="0.25">
      <c r="A4642" s="7">
        <v>41656</v>
      </c>
      <c r="B4642" s="8">
        <v>33.401299999999999</v>
      </c>
    </row>
    <row r="4643" spans="1:2" x14ac:dyDescent="0.25">
      <c r="A4643" s="7">
        <v>41657</v>
      </c>
      <c r="B4643" s="8">
        <v>33.4343</v>
      </c>
    </row>
    <row r="4644" spans="1:2" x14ac:dyDescent="0.25">
      <c r="A4644" s="7">
        <v>41660</v>
      </c>
      <c r="B4644" s="8">
        <v>33.642899999999997</v>
      </c>
    </row>
    <row r="4645" spans="1:2" x14ac:dyDescent="0.25">
      <c r="A4645" s="7">
        <v>41661</v>
      </c>
      <c r="B4645" s="8">
        <v>33.816099999999999</v>
      </c>
    </row>
    <row r="4646" spans="1:2" x14ac:dyDescent="0.25">
      <c r="A4646" s="7">
        <v>41662</v>
      </c>
      <c r="B4646" s="8">
        <v>33.8688</v>
      </c>
    </row>
    <row r="4647" spans="1:2" x14ac:dyDescent="0.25">
      <c r="A4647" s="7">
        <v>41663</v>
      </c>
      <c r="B4647" s="8">
        <v>34.0334</v>
      </c>
    </row>
    <row r="4648" spans="1:2" x14ac:dyDescent="0.25">
      <c r="A4648" s="7">
        <v>41664</v>
      </c>
      <c r="B4648" s="8">
        <v>34.26</v>
      </c>
    </row>
    <row r="4649" spans="1:2" x14ac:dyDescent="0.25">
      <c r="A4649" s="7">
        <v>41667</v>
      </c>
      <c r="B4649" s="8">
        <v>34.709299999999999</v>
      </c>
    </row>
    <row r="4650" spans="1:2" x14ac:dyDescent="0.25">
      <c r="A4650" s="7">
        <v>41668</v>
      </c>
      <c r="B4650" s="8">
        <v>34.625</v>
      </c>
    </row>
    <row r="4651" spans="1:2" x14ac:dyDescent="0.25">
      <c r="A4651" s="7">
        <v>41669</v>
      </c>
      <c r="B4651" s="8">
        <v>34.563299999999998</v>
      </c>
    </row>
    <row r="4652" spans="1:2" x14ac:dyDescent="0.25">
      <c r="A4652" s="7">
        <v>41670</v>
      </c>
      <c r="B4652" s="8">
        <v>35.244799999999998</v>
      </c>
    </row>
    <row r="4653" spans="1:2" x14ac:dyDescent="0.25">
      <c r="A4653" s="7">
        <v>41671</v>
      </c>
      <c r="B4653" s="8">
        <v>35.18</v>
      </c>
    </row>
    <row r="4654" spans="1:2" x14ac:dyDescent="0.25">
      <c r="A4654" s="7">
        <v>41674</v>
      </c>
      <c r="B4654" s="8">
        <v>35.234699999999997</v>
      </c>
    </row>
    <row r="4655" spans="1:2" x14ac:dyDescent="0.25">
      <c r="A4655" s="7">
        <v>41675</v>
      </c>
      <c r="B4655" s="8">
        <v>35.450200000000002</v>
      </c>
    </row>
    <row r="4656" spans="1:2" x14ac:dyDescent="0.25">
      <c r="A4656" s="7">
        <v>41676</v>
      </c>
      <c r="B4656" s="8">
        <v>34.959200000000003</v>
      </c>
    </row>
    <row r="4657" spans="1:2" x14ac:dyDescent="0.25">
      <c r="A4657" s="7">
        <v>41677</v>
      </c>
      <c r="B4657" s="8">
        <v>34.728700000000003</v>
      </c>
    </row>
    <row r="4658" spans="1:2" x14ac:dyDescent="0.25">
      <c r="A4658" s="7">
        <v>41678</v>
      </c>
      <c r="B4658" s="8">
        <v>34.604399999999998</v>
      </c>
    </row>
    <row r="4659" spans="1:2" x14ac:dyDescent="0.25">
      <c r="A4659" s="7">
        <v>41681</v>
      </c>
      <c r="B4659" s="8">
        <v>34.763599999999997</v>
      </c>
    </row>
    <row r="4660" spans="1:2" x14ac:dyDescent="0.25">
      <c r="A4660" s="7">
        <v>41682</v>
      </c>
      <c r="B4660" s="8">
        <v>34.796399999999998</v>
      </c>
    </row>
    <row r="4661" spans="1:2" x14ac:dyDescent="0.25">
      <c r="A4661" s="7">
        <v>41683</v>
      </c>
      <c r="B4661" s="8">
        <v>34.759500000000003</v>
      </c>
    </row>
    <row r="4662" spans="1:2" x14ac:dyDescent="0.25">
      <c r="A4662" s="7">
        <v>41684</v>
      </c>
      <c r="B4662" s="8">
        <v>34.8611</v>
      </c>
    </row>
    <row r="4663" spans="1:2" x14ac:dyDescent="0.25">
      <c r="A4663" s="7">
        <v>41685</v>
      </c>
      <c r="B4663" s="8">
        <v>35.255899999999997</v>
      </c>
    </row>
    <row r="4664" spans="1:2" x14ac:dyDescent="0.25">
      <c r="A4664" s="7">
        <v>41688</v>
      </c>
      <c r="B4664" s="8">
        <v>35.0976</v>
      </c>
    </row>
    <row r="4665" spans="1:2" x14ac:dyDescent="0.25">
      <c r="A4665" s="7">
        <v>41689</v>
      </c>
      <c r="B4665" s="8">
        <v>35.238599999999998</v>
      </c>
    </row>
    <row r="4666" spans="1:2" x14ac:dyDescent="0.25">
      <c r="A4666" s="7">
        <v>41690</v>
      </c>
      <c r="B4666" s="8">
        <v>35.585700000000003</v>
      </c>
    </row>
    <row r="4667" spans="1:2" x14ac:dyDescent="0.25">
      <c r="A4667" s="7">
        <v>41691</v>
      </c>
      <c r="B4667" s="8">
        <v>35.767000000000003</v>
      </c>
    </row>
    <row r="4668" spans="1:2" x14ac:dyDescent="0.25">
      <c r="A4668" s="7">
        <v>41692</v>
      </c>
      <c r="B4668" s="8">
        <v>35.6828</v>
      </c>
    </row>
    <row r="4669" spans="1:2" x14ac:dyDescent="0.25">
      <c r="A4669" s="7">
        <v>41695</v>
      </c>
      <c r="B4669" s="8">
        <v>35.511200000000002</v>
      </c>
    </row>
    <row r="4670" spans="1:2" x14ac:dyDescent="0.25">
      <c r="A4670" s="7">
        <v>41696</v>
      </c>
      <c r="B4670" s="8">
        <v>35.566899999999997</v>
      </c>
    </row>
    <row r="4671" spans="1:2" x14ac:dyDescent="0.25">
      <c r="A4671" s="7">
        <v>41697</v>
      </c>
      <c r="B4671" s="8">
        <v>35.787199999999999</v>
      </c>
    </row>
    <row r="4672" spans="1:2" x14ac:dyDescent="0.25">
      <c r="A4672" s="7">
        <v>41698</v>
      </c>
      <c r="B4672" s="8">
        <v>36.0501</v>
      </c>
    </row>
    <row r="4673" spans="1:2" x14ac:dyDescent="0.25">
      <c r="A4673" s="7">
        <v>41699</v>
      </c>
      <c r="B4673" s="8">
        <v>36.184699999999999</v>
      </c>
    </row>
    <row r="4674" spans="1:2" x14ac:dyDescent="0.25">
      <c r="A4674" s="7">
        <v>41702</v>
      </c>
      <c r="B4674" s="8">
        <v>36.378399999999999</v>
      </c>
    </row>
    <row r="4675" spans="1:2" x14ac:dyDescent="0.25">
      <c r="A4675" s="7">
        <v>41703</v>
      </c>
      <c r="B4675" s="8">
        <v>36.320799999999998</v>
      </c>
    </row>
    <row r="4676" spans="1:2" x14ac:dyDescent="0.25">
      <c r="A4676" s="7">
        <v>41704</v>
      </c>
      <c r="B4676" s="8">
        <v>36.084899999999998</v>
      </c>
    </row>
    <row r="4677" spans="1:2" x14ac:dyDescent="0.25">
      <c r="A4677" s="7">
        <v>41705</v>
      </c>
      <c r="B4677" s="8">
        <v>36.125100000000003</v>
      </c>
    </row>
    <row r="4678" spans="1:2" x14ac:dyDescent="0.25">
      <c r="A4678" s="7">
        <v>41706</v>
      </c>
      <c r="B4678" s="8">
        <v>36.261800000000001</v>
      </c>
    </row>
    <row r="4679" spans="1:2" x14ac:dyDescent="0.25">
      <c r="A4679" s="7">
        <v>41710</v>
      </c>
      <c r="B4679" s="8">
        <v>36.401499999999999</v>
      </c>
    </row>
    <row r="4680" spans="1:2" x14ac:dyDescent="0.25">
      <c r="A4680" s="7">
        <v>41711</v>
      </c>
      <c r="B4680" s="8">
        <v>36.486499999999999</v>
      </c>
    </row>
    <row r="4681" spans="1:2" x14ac:dyDescent="0.25">
      <c r="A4681" s="7">
        <v>41712</v>
      </c>
      <c r="B4681" s="8">
        <v>36.456600000000002</v>
      </c>
    </row>
    <row r="4682" spans="1:2" x14ac:dyDescent="0.25">
      <c r="A4682" s="7">
        <v>41713</v>
      </c>
      <c r="B4682" s="8">
        <v>36.639099999999999</v>
      </c>
    </row>
    <row r="4683" spans="1:2" x14ac:dyDescent="0.25">
      <c r="A4683" s="7">
        <v>41716</v>
      </c>
      <c r="B4683" s="8">
        <v>36.650500000000001</v>
      </c>
    </row>
    <row r="4684" spans="1:2" x14ac:dyDescent="0.25">
      <c r="A4684" s="7">
        <v>41717</v>
      </c>
      <c r="B4684" s="8">
        <v>36.448700000000002</v>
      </c>
    </row>
    <row r="4685" spans="1:2" x14ac:dyDescent="0.25">
      <c r="A4685" s="7">
        <v>41718</v>
      </c>
      <c r="B4685" s="8">
        <v>36.207000000000001</v>
      </c>
    </row>
    <row r="4686" spans="1:2" x14ac:dyDescent="0.25">
      <c r="A4686" s="7">
        <v>41719</v>
      </c>
      <c r="B4686" s="8">
        <v>36.1081</v>
      </c>
    </row>
    <row r="4687" spans="1:2" x14ac:dyDescent="0.25">
      <c r="A4687" s="7">
        <v>41720</v>
      </c>
      <c r="B4687" s="8">
        <v>36.402200000000001</v>
      </c>
    </row>
    <row r="4688" spans="1:2" x14ac:dyDescent="0.25">
      <c r="A4688" s="7">
        <v>41723</v>
      </c>
      <c r="B4688" s="8">
        <v>36.1663</v>
      </c>
    </row>
    <row r="4689" spans="1:2" x14ac:dyDescent="0.25">
      <c r="A4689" s="7">
        <v>41724</v>
      </c>
      <c r="B4689" s="8">
        <v>35.931600000000003</v>
      </c>
    </row>
    <row r="4690" spans="1:2" x14ac:dyDescent="0.25">
      <c r="A4690" s="7">
        <v>41725</v>
      </c>
      <c r="B4690" s="8">
        <v>35.449399999999997</v>
      </c>
    </row>
    <row r="4691" spans="1:2" x14ac:dyDescent="0.25">
      <c r="A4691" s="7">
        <v>41726</v>
      </c>
      <c r="B4691" s="8">
        <v>35.581000000000003</v>
      </c>
    </row>
    <row r="4692" spans="1:2" x14ac:dyDescent="0.25">
      <c r="A4692" s="7">
        <v>41727</v>
      </c>
      <c r="B4692" s="8">
        <v>35.687100000000001</v>
      </c>
    </row>
    <row r="4693" spans="1:2" x14ac:dyDescent="0.25">
      <c r="A4693" s="7">
        <v>41730</v>
      </c>
      <c r="B4693" s="8">
        <v>35.6053</v>
      </c>
    </row>
    <row r="4694" spans="1:2" x14ac:dyDescent="0.25">
      <c r="A4694" s="7">
        <v>41731</v>
      </c>
      <c r="B4694" s="8">
        <v>35.024000000000001</v>
      </c>
    </row>
    <row r="4695" spans="1:2" x14ac:dyDescent="0.25">
      <c r="A4695" s="7">
        <v>41732</v>
      </c>
      <c r="B4695" s="8">
        <v>35.2517</v>
      </c>
    </row>
    <row r="4696" spans="1:2" x14ac:dyDescent="0.25">
      <c r="A4696" s="7">
        <v>41733</v>
      </c>
      <c r="B4696" s="8">
        <v>35.5154</v>
      </c>
    </row>
    <row r="4697" spans="1:2" x14ac:dyDescent="0.25">
      <c r="A4697" s="7">
        <v>41734</v>
      </c>
      <c r="B4697" s="8">
        <v>35.500999999999998</v>
      </c>
    </row>
    <row r="4698" spans="1:2" x14ac:dyDescent="0.25">
      <c r="A4698" s="7">
        <v>41737</v>
      </c>
      <c r="B4698" s="8">
        <v>35.4679</v>
      </c>
    </row>
    <row r="4699" spans="1:2" x14ac:dyDescent="0.25">
      <c r="A4699" s="7">
        <v>41738</v>
      </c>
      <c r="B4699" s="8">
        <v>35.547499999999999</v>
      </c>
    </row>
    <row r="4700" spans="1:2" x14ac:dyDescent="0.25">
      <c r="A4700" s="7">
        <v>41739</v>
      </c>
      <c r="B4700" s="8">
        <v>35.749299999999998</v>
      </c>
    </row>
    <row r="4701" spans="1:2" x14ac:dyDescent="0.25">
      <c r="A4701" s="7">
        <v>41740</v>
      </c>
      <c r="B4701" s="8">
        <v>35.558100000000003</v>
      </c>
    </row>
    <row r="4702" spans="1:2" x14ac:dyDescent="0.25">
      <c r="A4702" s="7">
        <v>41741</v>
      </c>
      <c r="B4702" s="8">
        <v>35.623899999999999</v>
      </c>
    </row>
    <row r="4703" spans="1:2" x14ac:dyDescent="0.25">
      <c r="A4703" s="7">
        <v>41744</v>
      </c>
      <c r="B4703" s="8">
        <v>35.988999999999997</v>
      </c>
    </row>
    <row r="4704" spans="1:2" x14ac:dyDescent="0.25">
      <c r="A4704" s="7">
        <v>41745</v>
      </c>
      <c r="B4704" s="8">
        <v>35.963500000000003</v>
      </c>
    </row>
    <row r="4705" spans="1:2" x14ac:dyDescent="0.25">
      <c r="A4705" s="7">
        <v>41746</v>
      </c>
      <c r="B4705" s="8">
        <v>36.081299999999999</v>
      </c>
    </row>
    <row r="4706" spans="1:2" x14ac:dyDescent="0.25">
      <c r="A4706" s="7">
        <v>41747</v>
      </c>
      <c r="B4706" s="8">
        <v>35.928699999999999</v>
      </c>
    </row>
    <row r="4707" spans="1:2" x14ac:dyDescent="0.25">
      <c r="A4707" s="7">
        <v>41748</v>
      </c>
      <c r="B4707" s="8">
        <v>35.538899999999998</v>
      </c>
    </row>
    <row r="4708" spans="1:2" x14ac:dyDescent="0.25">
      <c r="A4708" s="7">
        <v>41751</v>
      </c>
      <c r="B4708" s="8">
        <v>35.668799999999997</v>
      </c>
    </row>
    <row r="4709" spans="1:2" x14ac:dyDescent="0.25">
      <c r="A4709" s="7">
        <v>41752</v>
      </c>
      <c r="B4709" s="8">
        <v>35.6785</v>
      </c>
    </row>
    <row r="4710" spans="1:2" x14ac:dyDescent="0.25">
      <c r="A4710" s="7">
        <v>41753</v>
      </c>
      <c r="B4710" s="8">
        <v>35.662500000000001</v>
      </c>
    </row>
    <row r="4711" spans="1:2" x14ac:dyDescent="0.25">
      <c r="A4711" s="7">
        <v>41754</v>
      </c>
      <c r="B4711" s="8">
        <v>35.683</v>
      </c>
    </row>
    <row r="4712" spans="1:2" x14ac:dyDescent="0.25">
      <c r="A4712" s="7">
        <v>41755</v>
      </c>
      <c r="B4712" s="8">
        <v>35.928899999999999</v>
      </c>
    </row>
    <row r="4713" spans="1:2" x14ac:dyDescent="0.25">
      <c r="A4713" s="7">
        <v>41758</v>
      </c>
      <c r="B4713" s="8">
        <v>36.024500000000003</v>
      </c>
    </row>
    <row r="4714" spans="1:2" x14ac:dyDescent="0.25">
      <c r="A4714" s="7">
        <v>41759</v>
      </c>
      <c r="B4714" s="8">
        <v>35.698300000000003</v>
      </c>
    </row>
    <row r="4715" spans="1:2" x14ac:dyDescent="0.25">
      <c r="A4715" s="7">
        <v>41760</v>
      </c>
      <c r="B4715" s="8">
        <v>35.722700000000003</v>
      </c>
    </row>
    <row r="4716" spans="1:2" x14ac:dyDescent="0.25">
      <c r="A4716" s="7">
        <v>41765</v>
      </c>
      <c r="B4716" s="8">
        <v>35.838099999999997</v>
      </c>
    </row>
    <row r="4717" spans="1:2" x14ac:dyDescent="0.25">
      <c r="A4717" s="7">
        <v>41766</v>
      </c>
      <c r="B4717" s="8">
        <v>35.655000000000001</v>
      </c>
    </row>
    <row r="4718" spans="1:2" x14ac:dyDescent="0.25">
      <c r="A4718" s="7">
        <v>41767</v>
      </c>
      <c r="B4718" s="8">
        <v>35.497100000000003</v>
      </c>
    </row>
    <row r="4719" spans="1:2" x14ac:dyDescent="0.25">
      <c r="A4719" s="7">
        <v>41768</v>
      </c>
      <c r="B4719" s="8">
        <v>35.034300000000002</v>
      </c>
    </row>
    <row r="4720" spans="1:2" x14ac:dyDescent="0.25">
      <c r="A4720" s="7">
        <v>41772</v>
      </c>
      <c r="B4720" s="8">
        <v>35.209099999999999</v>
      </c>
    </row>
    <row r="4721" spans="1:2" x14ac:dyDescent="0.25">
      <c r="A4721" s="7">
        <v>41773</v>
      </c>
      <c r="B4721" s="8">
        <v>34.878900000000002</v>
      </c>
    </row>
    <row r="4722" spans="1:2" x14ac:dyDescent="0.25">
      <c r="A4722" s="7">
        <v>41774</v>
      </c>
      <c r="B4722" s="8">
        <v>34.709000000000003</v>
      </c>
    </row>
    <row r="4723" spans="1:2" x14ac:dyDescent="0.25">
      <c r="A4723" s="7">
        <v>41775</v>
      </c>
      <c r="B4723" s="8">
        <v>34.700499999999998</v>
      </c>
    </row>
    <row r="4724" spans="1:2" x14ac:dyDescent="0.25">
      <c r="A4724" s="7">
        <v>41776</v>
      </c>
      <c r="B4724" s="8">
        <v>34.779400000000003</v>
      </c>
    </row>
    <row r="4725" spans="1:2" x14ac:dyDescent="0.25">
      <c r="A4725" s="7">
        <v>41779</v>
      </c>
      <c r="B4725" s="8">
        <v>34.739400000000003</v>
      </c>
    </row>
    <row r="4726" spans="1:2" x14ac:dyDescent="0.25">
      <c r="A4726" s="7">
        <v>41780</v>
      </c>
      <c r="B4726" s="8">
        <v>34.600700000000003</v>
      </c>
    </row>
    <row r="4727" spans="1:2" x14ac:dyDescent="0.25">
      <c r="A4727" s="7">
        <v>41781</v>
      </c>
      <c r="B4727" s="8">
        <v>34.507800000000003</v>
      </c>
    </row>
    <row r="4728" spans="1:2" x14ac:dyDescent="0.25">
      <c r="A4728" s="7">
        <v>41782</v>
      </c>
      <c r="B4728" s="8">
        <v>34.280200000000001</v>
      </c>
    </row>
    <row r="4729" spans="1:2" x14ac:dyDescent="0.25">
      <c r="A4729" s="7">
        <v>41783</v>
      </c>
      <c r="B4729" s="8">
        <v>34.313899999999997</v>
      </c>
    </row>
    <row r="4730" spans="1:2" x14ac:dyDescent="0.25">
      <c r="A4730" s="7">
        <v>41786</v>
      </c>
      <c r="B4730" s="8">
        <v>34.077100000000002</v>
      </c>
    </row>
    <row r="4731" spans="1:2" x14ac:dyDescent="0.25">
      <c r="A4731" s="7">
        <v>41787</v>
      </c>
      <c r="B4731" s="8">
        <v>34.257100000000001</v>
      </c>
    </row>
    <row r="4732" spans="1:2" x14ac:dyDescent="0.25">
      <c r="A4732" s="7">
        <v>41788</v>
      </c>
      <c r="B4732" s="8">
        <v>34.4895</v>
      </c>
    </row>
    <row r="4733" spans="1:2" x14ac:dyDescent="0.25">
      <c r="A4733" s="7">
        <v>41789</v>
      </c>
      <c r="B4733" s="8">
        <v>34.648099999999999</v>
      </c>
    </row>
    <row r="4734" spans="1:2" x14ac:dyDescent="0.25">
      <c r="A4734" s="7">
        <v>41790</v>
      </c>
      <c r="B4734" s="8">
        <v>34.735199999999999</v>
      </c>
    </row>
    <row r="4735" spans="1:2" x14ac:dyDescent="0.25">
      <c r="A4735" s="7">
        <v>41793</v>
      </c>
      <c r="B4735" s="8">
        <v>34.8887</v>
      </c>
    </row>
    <row r="4736" spans="1:2" x14ac:dyDescent="0.25">
      <c r="A4736" s="7">
        <v>41794</v>
      </c>
      <c r="B4736" s="8">
        <v>35.011499999999998</v>
      </c>
    </row>
    <row r="4737" spans="1:2" x14ac:dyDescent="0.25">
      <c r="A4737" s="7">
        <v>41795</v>
      </c>
      <c r="B4737" s="8">
        <v>35.139800000000001</v>
      </c>
    </row>
    <row r="4738" spans="1:2" x14ac:dyDescent="0.25">
      <c r="A4738" s="7">
        <v>41796</v>
      </c>
      <c r="B4738" s="8">
        <v>34.904299999999999</v>
      </c>
    </row>
    <row r="4739" spans="1:2" x14ac:dyDescent="0.25">
      <c r="A4739" s="7">
        <v>41797</v>
      </c>
      <c r="B4739" s="8">
        <v>34.657299999999999</v>
      </c>
    </row>
    <row r="4740" spans="1:2" x14ac:dyDescent="0.25">
      <c r="A4740" s="7">
        <v>41800</v>
      </c>
      <c r="B4740" s="8">
        <v>34.330300000000001</v>
      </c>
    </row>
    <row r="4741" spans="1:2" x14ac:dyDescent="0.25">
      <c r="A4741" s="7">
        <v>41801</v>
      </c>
      <c r="B4741" s="8">
        <v>34.368099999999998</v>
      </c>
    </row>
    <row r="4742" spans="1:2" x14ac:dyDescent="0.25">
      <c r="A4742" s="7">
        <v>41802</v>
      </c>
      <c r="B4742" s="8">
        <v>34.322699999999998</v>
      </c>
    </row>
    <row r="4743" spans="1:2" x14ac:dyDescent="0.25">
      <c r="A4743" s="7">
        <v>41807</v>
      </c>
      <c r="B4743" s="8">
        <v>34.565399999999997</v>
      </c>
    </row>
    <row r="4744" spans="1:2" x14ac:dyDescent="0.25">
      <c r="A4744" s="7">
        <v>41808</v>
      </c>
      <c r="B4744" s="8">
        <v>34.8095</v>
      </c>
    </row>
    <row r="4745" spans="1:2" x14ac:dyDescent="0.25">
      <c r="A4745" s="7">
        <v>41809</v>
      </c>
      <c r="B4745" s="8">
        <v>34.8232</v>
      </c>
    </row>
    <row r="4746" spans="1:2" x14ac:dyDescent="0.25">
      <c r="A4746" s="7">
        <v>41810</v>
      </c>
      <c r="B4746" s="8">
        <v>34.302500000000002</v>
      </c>
    </row>
    <row r="4747" spans="1:2" x14ac:dyDescent="0.25">
      <c r="A4747" s="7">
        <v>41811</v>
      </c>
      <c r="B4747" s="8">
        <v>34.418999999999997</v>
      </c>
    </row>
    <row r="4748" spans="1:2" x14ac:dyDescent="0.25">
      <c r="A4748" s="7">
        <v>41814</v>
      </c>
      <c r="B4748" s="8">
        <v>34.279699999999998</v>
      </c>
    </row>
    <row r="4749" spans="1:2" x14ac:dyDescent="0.25">
      <c r="A4749" s="7">
        <v>41815</v>
      </c>
      <c r="B4749" s="8">
        <v>33.981200000000001</v>
      </c>
    </row>
    <row r="4750" spans="1:2" x14ac:dyDescent="0.25">
      <c r="A4750" s="7">
        <v>41816</v>
      </c>
      <c r="B4750" s="8">
        <v>33.906999999999996</v>
      </c>
    </row>
    <row r="4751" spans="1:2" x14ac:dyDescent="0.25">
      <c r="A4751" s="7">
        <v>41817</v>
      </c>
      <c r="B4751" s="8">
        <v>33.750799999999998</v>
      </c>
    </row>
    <row r="4752" spans="1:2" x14ac:dyDescent="0.25">
      <c r="A4752" s="7">
        <v>41818</v>
      </c>
      <c r="B4752" s="8">
        <v>33.630600000000001</v>
      </c>
    </row>
    <row r="4753" spans="1:2" x14ac:dyDescent="0.25">
      <c r="A4753" s="7">
        <v>41821</v>
      </c>
      <c r="B4753" s="8">
        <v>33.843400000000003</v>
      </c>
    </row>
    <row r="4754" spans="1:2" x14ac:dyDescent="0.25">
      <c r="A4754" s="7">
        <v>41822</v>
      </c>
      <c r="B4754" s="8">
        <v>34.227499999999999</v>
      </c>
    </row>
    <row r="4755" spans="1:2" x14ac:dyDescent="0.25">
      <c r="A4755" s="7">
        <v>41823</v>
      </c>
      <c r="B4755" s="8">
        <v>34.249600000000001</v>
      </c>
    </row>
    <row r="4756" spans="1:2" x14ac:dyDescent="0.25">
      <c r="A4756" s="7">
        <v>41824</v>
      </c>
      <c r="B4756" s="8">
        <v>34.194899999999997</v>
      </c>
    </row>
    <row r="4757" spans="1:2" x14ac:dyDescent="0.25">
      <c r="A4757" s="7">
        <v>41825</v>
      </c>
      <c r="B4757" s="8">
        <v>34.323599999999999</v>
      </c>
    </row>
    <row r="4758" spans="1:2" x14ac:dyDescent="0.25">
      <c r="A4758" s="7">
        <v>41828</v>
      </c>
      <c r="B4758" s="8">
        <v>34.569099999999999</v>
      </c>
    </row>
    <row r="4759" spans="1:2" x14ac:dyDescent="0.25">
      <c r="A4759" s="7">
        <v>41829</v>
      </c>
      <c r="B4759" s="8">
        <v>34.425800000000002</v>
      </c>
    </row>
    <row r="4760" spans="1:2" x14ac:dyDescent="0.25">
      <c r="A4760" s="7">
        <v>41830</v>
      </c>
      <c r="B4760" s="8">
        <v>34.075800000000001</v>
      </c>
    </row>
    <row r="4761" spans="1:2" x14ac:dyDescent="0.25">
      <c r="A4761" s="7">
        <v>41831</v>
      </c>
      <c r="B4761" s="8">
        <v>33.835299999999997</v>
      </c>
    </row>
    <row r="4762" spans="1:2" x14ac:dyDescent="0.25">
      <c r="A4762" s="7">
        <v>41832</v>
      </c>
      <c r="B4762" s="8">
        <v>34.058199999999999</v>
      </c>
    </row>
    <row r="4763" spans="1:2" x14ac:dyDescent="0.25">
      <c r="A4763" s="7">
        <v>41835</v>
      </c>
      <c r="B4763" s="8">
        <v>34.313499999999998</v>
      </c>
    </row>
    <row r="4764" spans="1:2" x14ac:dyDescent="0.25">
      <c r="A4764" s="7">
        <v>41836</v>
      </c>
      <c r="B4764" s="8">
        <v>34.372300000000003</v>
      </c>
    </row>
    <row r="4765" spans="1:2" x14ac:dyDescent="0.25">
      <c r="A4765" s="7">
        <v>41837</v>
      </c>
      <c r="B4765" s="8">
        <v>34.385300000000001</v>
      </c>
    </row>
    <row r="4766" spans="1:2" x14ac:dyDescent="0.25">
      <c r="A4766" s="7">
        <v>41838</v>
      </c>
      <c r="B4766" s="8">
        <v>34.799799999999998</v>
      </c>
    </row>
    <row r="4767" spans="1:2" x14ac:dyDescent="0.25">
      <c r="A4767" s="7">
        <v>41839</v>
      </c>
      <c r="B4767" s="8">
        <v>35.162700000000001</v>
      </c>
    </row>
    <row r="4768" spans="1:2" x14ac:dyDescent="0.25">
      <c r="A4768" s="7">
        <v>41842</v>
      </c>
      <c r="B4768" s="8">
        <v>35.090000000000003</v>
      </c>
    </row>
    <row r="4769" spans="1:2" x14ac:dyDescent="0.25">
      <c r="A4769" s="7">
        <v>41843</v>
      </c>
      <c r="B4769" s="8">
        <v>35.038699999999999</v>
      </c>
    </row>
    <row r="4770" spans="1:2" x14ac:dyDescent="0.25">
      <c r="A4770" s="7">
        <v>41844</v>
      </c>
      <c r="B4770" s="8">
        <v>34.810099999999998</v>
      </c>
    </row>
    <row r="4771" spans="1:2" x14ac:dyDescent="0.25">
      <c r="A4771" s="7">
        <v>41845</v>
      </c>
      <c r="B4771" s="8">
        <v>35.078600000000002</v>
      </c>
    </row>
    <row r="4772" spans="1:2" x14ac:dyDescent="0.25">
      <c r="A4772" s="7">
        <v>41846</v>
      </c>
      <c r="B4772" s="8">
        <v>35.0535</v>
      </c>
    </row>
    <row r="4773" spans="1:2" x14ac:dyDescent="0.25">
      <c r="A4773" s="7">
        <v>41849</v>
      </c>
      <c r="B4773" s="8">
        <v>35.345700000000001</v>
      </c>
    </row>
    <row r="4774" spans="1:2" x14ac:dyDescent="0.25">
      <c r="A4774" s="7">
        <v>41850</v>
      </c>
      <c r="B4774" s="8">
        <v>35.633899999999997</v>
      </c>
    </row>
    <row r="4775" spans="1:2" x14ac:dyDescent="0.25">
      <c r="A4775" s="7">
        <v>41851</v>
      </c>
      <c r="B4775" s="8">
        <v>35.7271</v>
      </c>
    </row>
    <row r="4776" spans="1:2" x14ac:dyDescent="0.25">
      <c r="A4776" s="7">
        <v>41852</v>
      </c>
      <c r="B4776" s="8">
        <v>35.443800000000003</v>
      </c>
    </row>
    <row r="4777" spans="1:2" x14ac:dyDescent="0.25">
      <c r="A4777" s="7">
        <v>41853</v>
      </c>
      <c r="B4777" s="8">
        <v>35.727200000000003</v>
      </c>
    </row>
    <row r="4778" spans="1:2" x14ac:dyDescent="0.25">
      <c r="A4778" s="7">
        <v>41856</v>
      </c>
      <c r="B4778" s="8">
        <v>35.660499999999999</v>
      </c>
    </row>
    <row r="4779" spans="1:2" x14ac:dyDescent="0.25">
      <c r="A4779" s="7">
        <v>41857</v>
      </c>
      <c r="B4779" s="8">
        <v>35.798699999999997</v>
      </c>
    </row>
    <row r="4780" spans="1:2" x14ac:dyDescent="0.25">
      <c r="A4780" s="7">
        <v>41858</v>
      </c>
      <c r="B4780" s="8">
        <v>36.110199999999999</v>
      </c>
    </row>
    <row r="4781" spans="1:2" x14ac:dyDescent="0.25">
      <c r="A4781" s="7">
        <v>41859</v>
      </c>
      <c r="B4781" s="8">
        <v>36.249600000000001</v>
      </c>
    </row>
    <row r="4782" spans="1:2" x14ac:dyDescent="0.25">
      <c r="A4782" s="7">
        <v>41860</v>
      </c>
      <c r="B4782" s="8">
        <v>36.446100000000001</v>
      </c>
    </row>
    <row r="4783" spans="1:2" x14ac:dyDescent="0.25">
      <c r="A4783" s="7">
        <v>41863</v>
      </c>
      <c r="B4783" s="8">
        <v>36.047499999999999</v>
      </c>
    </row>
    <row r="4784" spans="1:2" x14ac:dyDescent="0.25">
      <c r="A4784" s="7">
        <v>41864</v>
      </c>
      <c r="B4784" s="8">
        <v>36.088999999999999</v>
      </c>
    </row>
    <row r="4785" spans="1:2" x14ac:dyDescent="0.25">
      <c r="A4785" s="7">
        <v>41865</v>
      </c>
      <c r="B4785" s="8">
        <v>36.222200000000001</v>
      </c>
    </row>
    <row r="4786" spans="1:2" x14ac:dyDescent="0.25">
      <c r="A4786" s="7">
        <v>41866</v>
      </c>
      <c r="B4786" s="8">
        <v>36.039499999999997</v>
      </c>
    </row>
    <row r="4787" spans="1:2" x14ac:dyDescent="0.25">
      <c r="A4787" s="7">
        <v>41867</v>
      </c>
      <c r="B4787" s="8">
        <v>36.001399999999997</v>
      </c>
    </row>
    <row r="4788" spans="1:2" x14ac:dyDescent="0.25">
      <c r="A4788" s="7">
        <v>41870</v>
      </c>
      <c r="B4788" s="8">
        <v>36.029400000000003</v>
      </c>
    </row>
    <row r="4789" spans="1:2" x14ac:dyDescent="0.25">
      <c r="A4789" s="7">
        <v>41871</v>
      </c>
      <c r="B4789" s="8">
        <v>36.109400000000001</v>
      </c>
    </row>
    <row r="4790" spans="1:2" x14ac:dyDescent="0.25">
      <c r="A4790" s="7">
        <v>41872</v>
      </c>
      <c r="B4790" s="8">
        <v>36.223999999999997</v>
      </c>
    </row>
    <row r="4791" spans="1:2" x14ac:dyDescent="0.25">
      <c r="A4791" s="7">
        <v>41873</v>
      </c>
      <c r="B4791" s="8">
        <v>36.331699999999998</v>
      </c>
    </row>
    <row r="4792" spans="1:2" x14ac:dyDescent="0.25">
      <c r="A4792" s="7">
        <v>41874</v>
      </c>
      <c r="B4792" s="8">
        <v>36.002699999999997</v>
      </c>
    </row>
    <row r="4793" spans="1:2" x14ac:dyDescent="0.25">
      <c r="A4793" s="7">
        <v>41877</v>
      </c>
      <c r="B4793" s="8">
        <v>36.120100000000001</v>
      </c>
    </row>
    <row r="4794" spans="1:2" x14ac:dyDescent="0.25">
      <c r="A4794" s="7">
        <v>41878</v>
      </c>
      <c r="B4794" s="8">
        <v>36.135800000000003</v>
      </c>
    </row>
    <row r="4795" spans="1:2" x14ac:dyDescent="0.25">
      <c r="A4795" s="7">
        <v>41879</v>
      </c>
      <c r="B4795" s="8">
        <v>36.139699999999998</v>
      </c>
    </row>
    <row r="4796" spans="1:2" x14ac:dyDescent="0.25">
      <c r="A4796" s="7">
        <v>41880</v>
      </c>
      <c r="B4796" s="8">
        <v>36.305300000000003</v>
      </c>
    </row>
    <row r="4797" spans="1:2" x14ac:dyDescent="0.25">
      <c r="A4797" s="7">
        <v>41881</v>
      </c>
      <c r="B4797" s="8">
        <v>36.931600000000003</v>
      </c>
    </row>
    <row r="4798" spans="1:2" x14ac:dyDescent="0.25">
      <c r="A4798" s="7">
        <v>41884</v>
      </c>
      <c r="B4798" s="8">
        <v>37.294499999999999</v>
      </c>
    </row>
    <row r="4799" spans="1:2" x14ac:dyDescent="0.25">
      <c r="A4799" s="7">
        <v>41885</v>
      </c>
      <c r="B4799" s="8">
        <v>37.347999999999999</v>
      </c>
    </row>
    <row r="4800" spans="1:2" x14ac:dyDescent="0.25">
      <c r="A4800" s="7">
        <v>41886</v>
      </c>
      <c r="B4800" s="8">
        <v>37.318300000000001</v>
      </c>
    </row>
    <row r="4801" spans="1:2" x14ac:dyDescent="0.25">
      <c r="A4801" s="7">
        <v>41887</v>
      </c>
      <c r="B4801" s="8">
        <v>36.803800000000003</v>
      </c>
    </row>
    <row r="4802" spans="1:2" x14ac:dyDescent="0.25">
      <c r="A4802" s="7">
        <v>41888</v>
      </c>
      <c r="B4802" s="8">
        <v>36.921900000000001</v>
      </c>
    </row>
    <row r="4803" spans="1:2" x14ac:dyDescent="0.25">
      <c r="A4803" s="7">
        <v>41891</v>
      </c>
      <c r="B4803" s="8">
        <v>37.086599999999997</v>
      </c>
    </row>
    <row r="4804" spans="1:2" x14ac:dyDescent="0.25">
      <c r="A4804" s="7">
        <v>41892</v>
      </c>
      <c r="B4804" s="8">
        <v>37.0261</v>
      </c>
    </row>
    <row r="4805" spans="1:2" x14ac:dyDescent="0.25">
      <c r="A4805" s="7">
        <v>41893</v>
      </c>
      <c r="B4805" s="8">
        <v>37.1693</v>
      </c>
    </row>
    <row r="4806" spans="1:2" x14ac:dyDescent="0.25">
      <c r="A4806" s="7">
        <v>41894</v>
      </c>
      <c r="B4806" s="8">
        <v>37.375799999999998</v>
      </c>
    </row>
    <row r="4807" spans="1:2" x14ac:dyDescent="0.25">
      <c r="A4807" s="7">
        <v>41895</v>
      </c>
      <c r="B4807" s="8">
        <v>37.654499999999999</v>
      </c>
    </row>
    <row r="4808" spans="1:2" x14ac:dyDescent="0.25">
      <c r="A4808" s="7">
        <v>41898</v>
      </c>
      <c r="B4808" s="8">
        <v>37.9861</v>
      </c>
    </row>
    <row r="4809" spans="1:2" x14ac:dyDescent="0.25">
      <c r="A4809" s="7">
        <v>41899</v>
      </c>
      <c r="B4809" s="8">
        <v>38.705800000000004</v>
      </c>
    </row>
    <row r="4810" spans="1:2" x14ac:dyDescent="0.25">
      <c r="A4810" s="7">
        <v>41900</v>
      </c>
      <c r="B4810" s="8">
        <v>38.372399999999999</v>
      </c>
    </row>
    <row r="4811" spans="1:2" x14ac:dyDescent="0.25">
      <c r="A4811" s="7">
        <v>41901</v>
      </c>
      <c r="B4811" s="8">
        <v>38.420900000000003</v>
      </c>
    </row>
    <row r="4812" spans="1:2" x14ac:dyDescent="0.25">
      <c r="A4812" s="7">
        <v>41902</v>
      </c>
      <c r="B4812" s="8">
        <v>38.413400000000003</v>
      </c>
    </row>
    <row r="4813" spans="1:2" x14ac:dyDescent="0.25">
      <c r="A4813" s="7">
        <v>41905</v>
      </c>
      <c r="B4813" s="8">
        <v>38.578200000000002</v>
      </c>
    </row>
    <row r="4814" spans="1:2" x14ac:dyDescent="0.25">
      <c r="A4814" s="7">
        <v>41906</v>
      </c>
      <c r="B4814" s="8">
        <v>38.667200000000001</v>
      </c>
    </row>
    <row r="4815" spans="1:2" x14ac:dyDescent="0.25">
      <c r="A4815" s="7">
        <v>41907</v>
      </c>
      <c r="B4815" s="8">
        <v>38.383000000000003</v>
      </c>
    </row>
    <row r="4816" spans="1:2" x14ac:dyDescent="0.25">
      <c r="A4816" s="7">
        <v>41908</v>
      </c>
      <c r="B4816" s="8">
        <v>38.300699999999999</v>
      </c>
    </row>
    <row r="4817" spans="1:2" x14ac:dyDescent="0.25">
      <c r="A4817" s="7">
        <v>41909</v>
      </c>
      <c r="B4817" s="8">
        <v>38.724299999999999</v>
      </c>
    </row>
    <row r="4818" spans="1:2" x14ac:dyDescent="0.25">
      <c r="A4818" s="7">
        <v>41912</v>
      </c>
      <c r="B4818" s="8">
        <v>39.386600000000001</v>
      </c>
    </row>
    <row r="4819" spans="1:2" x14ac:dyDescent="0.25">
      <c r="A4819" s="7">
        <v>41913</v>
      </c>
      <c r="B4819" s="8">
        <v>39.383600000000001</v>
      </c>
    </row>
    <row r="4820" spans="1:2" x14ac:dyDescent="0.25">
      <c r="A4820" s="7">
        <v>41914</v>
      </c>
      <c r="B4820" s="8">
        <v>39.660400000000003</v>
      </c>
    </row>
    <row r="4821" spans="1:2" x14ac:dyDescent="0.25">
      <c r="A4821" s="7">
        <v>41915</v>
      </c>
      <c r="B4821" s="8">
        <v>39.547400000000003</v>
      </c>
    </row>
    <row r="4822" spans="1:2" x14ac:dyDescent="0.25">
      <c r="A4822" s="7">
        <v>41916</v>
      </c>
      <c r="B4822" s="8">
        <v>39.698</v>
      </c>
    </row>
    <row r="4823" spans="1:2" x14ac:dyDescent="0.25">
      <c r="A4823" s="7">
        <v>41919</v>
      </c>
      <c r="B4823" s="8">
        <v>39.981999999999999</v>
      </c>
    </row>
    <row r="4824" spans="1:2" x14ac:dyDescent="0.25">
      <c r="A4824" s="7">
        <v>41920</v>
      </c>
      <c r="B4824" s="8">
        <v>39.741700000000002</v>
      </c>
    </row>
    <row r="4825" spans="1:2" x14ac:dyDescent="0.25">
      <c r="A4825" s="7">
        <v>41921</v>
      </c>
      <c r="B4825" s="8">
        <v>39.981900000000003</v>
      </c>
    </row>
    <row r="4826" spans="1:2" x14ac:dyDescent="0.25">
      <c r="A4826" s="7">
        <v>41922</v>
      </c>
      <c r="B4826" s="8">
        <v>39.979999999999997</v>
      </c>
    </row>
    <row r="4827" spans="1:2" x14ac:dyDescent="0.25">
      <c r="A4827" s="7">
        <v>41923</v>
      </c>
      <c r="B4827" s="8">
        <v>40.212499999999999</v>
      </c>
    </row>
    <row r="4828" spans="1:2" x14ac:dyDescent="0.25">
      <c r="A4828" s="7">
        <v>41926</v>
      </c>
      <c r="B4828" s="8">
        <v>40.325099999999999</v>
      </c>
    </row>
    <row r="4829" spans="1:2" x14ac:dyDescent="0.25">
      <c r="A4829" s="7">
        <v>41927</v>
      </c>
      <c r="B4829" s="8">
        <v>40.5304</v>
      </c>
    </row>
    <row r="4830" spans="1:2" x14ac:dyDescent="0.25">
      <c r="A4830" s="7">
        <v>41928</v>
      </c>
      <c r="B4830" s="8">
        <v>40.941600000000001</v>
      </c>
    </row>
    <row r="4831" spans="1:2" x14ac:dyDescent="0.25">
      <c r="A4831" s="7">
        <v>41929</v>
      </c>
      <c r="B4831" s="8">
        <v>40.745699999999999</v>
      </c>
    </row>
    <row r="4832" spans="1:2" x14ac:dyDescent="0.25">
      <c r="A4832" s="7">
        <v>41930</v>
      </c>
      <c r="B4832" s="8">
        <v>41.045000000000002</v>
      </c>
    </row>
    <row r="4833" spans="1:2" x14ac:dyDescent="0.25">
      <c r="A4833" s="7">
        <v>41933</v>
      </c>
      <c r="B4833" s="8">
        <v>40.881500000000003</v>
      </c>
    </row>
    <row r="4834" spans="1:2" x14ac:dyDescent="0.25">
      <c r="A4834" s="7">
        <v>41934</v>
      </c>
      <c r="B4834" s="8">
        <v>41.0501</v>
      </c>
    </row>
    <row r="4835" spans="1:2" x14ac:dyDescent="0.25">
      <c r="A4835" s="7">
        <v>41935</v>
      </c>
      <c r="B4835" s="8">
        <v>40.967100000000002</v>
      </c>
    </row>
    <row r="4836" spans="1:2" x14ac:dyDescent="0.25">
      <c r="A4836" s="7">
        <v>41936</v>
      </c>
      <c r="B4836" s="8">
        <v>41.495800000000003</v>
      </c>
    </row>
    <row r="4837" spans="1:2" x14ac:dyDescent="0.25">
      <c r="A4837" s="7">
        <v>41937</v>
      </c>
      <c r="B4837" s="8">
        <v>41.810099999999998</v>
      </c>
    </row>
    <row r="4838" spans="1:2" x14ac:dyDescent="0.25">
      <c r="A4838" s="7">
        <v>41940</v>
      </c>
      <c r="B4838" s="8">
        <v>41.9497</v>
      </c>
    </row>
    <row r="4839" spans="1:2" x14ac:dyDescent="0.25">
      <c r="A4839" s="7">
        <v>41941</v>
      </c>
      <c r="B4839" s="8">
        <v>42.3934</v>
      </c>
    </row>
    <row r="4840" spans="1:2" x14ac:dyDescent="0.25">
      <c r="A4840" s="7">
        <v>41942</v>
      </c>
      <c r="B4840" s="8">
        <v>42.652500000000003</v>
      </c>
    </row>
    <row r="4841" spans="1:2" x14ac:dyDescent="0.25">
      <c r="A4841" s="7">
        <v>41943</v>
      </c>
      <c r="B4841" s="8">
        <v>43.394300000000001</v>
      </c>
    </row>
    <row r="4842" spans="1:2" x14ac:dyDescent="0.25">
      <c r="A4842" s="7">
        <v>41944</v>
      </c>
      <c r="B4842" s="8">
        <v>41.962699999999998</v>
      </c>
    </row>
    <row r="4843" spans="1:2" x14ac:dyDescent="0.25">
      <c r="A4843" s="7">
        <v>41949</v>
      </c>
      <c r="B4843" s="8">
        <v>44.399299999999997</v>
      </c>
    </row>
    <row r="4844" spans="1:2" x14ac:dyDescent="0.25">
      <c r="A4844" s="7">
        <v>41950</v>
      </c>
      <c r="B4844" s="8">
        <v>45.185400000000001</v>
      </c>
    </row>
    <row r="4845" spans="1:2" x14ac:dyDescent="0.25">
      <c r="A4845" s="7">
        <v>41951</v>
      </c>
      <c r="B4845" s="8">
        <v>47.877400000000002</v>
      </c>
    </row>
    <row r="4846" spans="1:2" x14ac:dyDescent="0.25">
      <c r="A4846" s="7">
        <v>41954</v>
      </c>
      <c r="B4846" s="8">
        <v>45.892600000000002</v>
      </c>
    </row>
    <row r="4847" spans="1:2" x14ac:dyDescent="0.25">
      <c r="A4847" s="7">
        <v>41955</v>
      </c>
      <c r="B4847" s="8">
        <v>45.951999999999998</v>
      </c>
    </row>
    <row r="4848" spans="1:2" x14ac:dyDescent="0.25">
      <c r="A4848" s="7">
        <v>41956</v>
      </c>
      <c r="B4848" s="8">
        <v>46.337899999999998</v>
      </c>
    </row>
    <row r="4849" spans="1:2" x14ac:dyDescent="0.25">
      <c r="A4849" s="7">
        <v>41957</v>
      </c>
      <c r="B4849" s="8">
        <v>46.1233</v>
      </c>
    </row>
    <row r="4850" spans="1:2" x14ac:dyDescent="0.25">
      <c r="A4850" s="7">
        <v>41958</v>
      </c>
      <c r="B4850" s="8">
        <v>47.392000000000003</v>
      </c>
    </row>
    <row r="4851" spans="1:2" x14ac:dyDescent="0.25">
      <c r="A4851" s="7">
        <v>41961</v>
      </c>
      <c r="B4851" s="8">
        <v>47.332900000000002</v>
      </c>
    </row>
    <row r="4852" spans="1:2" x14ac:dyDescent="0.25">
      <c r="A4852" s="7">
        <v>41962</v>
      </c>
      <c r="B4852" s="8">
        <v>46.979700000000001</v>
      </c>
    </row>
    <row r="4853" spans="1:2" x14ac:dyDescent="0.25">
      <c r="A4853" s="7">
        <v>41963</v>
      </c>
      <c r="B4853" s="8">
        <v>47.029400000000003</v>
      </c>
    </row>
    <row r="4854" spans="1:2" x14ac:dyDescent="0.25">
      <c r="A4854" s="7">
        <v>41964</v>
      </c>
      <c r="B4854" s="8">
        <v>46.704700000000003</v>
      </c>
    </row>
    <row r="4855" spans="1:2" x14ac:dyDescent="0.25">
      <c r="A4855" s="7">
        <v>41965</v>
      </c>
      <c r="B4855" s="8">
        <v>45.7926</v>
      </c>
    </row>
    <row r="4856" spans="1:2" x14ac:dyDescent="0.25">
      <c r="A4856" s="7">
        <v>41968</v>
      </c>
      <c r="B4856" s="8">
        <v>44.785200000000003</v>
      </c>
    </row>
    <row r="4857" spans="1:2" x14ac:dyDescent="0.25">
      <c r="A4857" s="7">
        <v>41969</v>
      </c>
      <c r="B4857" s="8">
        <v>44.9758</v>
      </c>
    </row>
    <row r="4858" spans="1:2" x14ac:dyDescent="0.25">
      <c r="A4858" s="7">
        <v>41970</v>
      </c>
      <c r="B4858" s="8">
        <v>46.424399999999999</v>
      </c>
    </row>
    <row r="4859" spans="1:2" x14ac:dyDescent="0.25">
      <c r="A4859" s="7">
        <v>41971</v>
      </c>
      <c r="B4859" s="8">
        <v>47.6629</v>
      </c>
    </row>
    <row r="4860" spans="1:2" x14ac:dyDescent="0.25">
      <c r="A4860" s="7">
        <v>41972</v>
      </c>
      <c r="B4860" s="8">
        <v>49.322000000000003</v>
      </c>
    </row>
    <row r="4861" spans="1:2" x14ac:dyDescent="0.25">
      <c r="A4861" s="7">
        <v>41975</v>
      </c>
      <c r="B4861" s="8">
        <v>51.806800000000003</v>
      </c>
    </row>
    <row r="4862" spans="1:2" x14ac:dyDescent="0.25">
      <c r="A4862" s="7">
        <v>41976</v>
      </c>
      <c r="B4862" s="8">
        <v>50.767800000000001</v>
      </c>
    </row>
    <row r="4863" spans="1:2" x14ac:dyDescent="0.25">
      <c r="A4863" s="7">
        <v>41977</v>
      </c>
      <c r="B4863" s="8">
        <v>54.382100000000001</v>
      </c>
    </row>
    <row r="4864" spans="1:2" x14ac:dyDescent="0.25">
      <c r="A4864" s="7">
        <v>41978</v>
      </c>
      <c r="B4864" s="8">
        <v>52.693199999999997</v>
      </c>
    </row>
    <row r="4865" spans="1:2" x14ac:dyDescent="0.25">
      <c r="A4865" s="7">
        <v>41979</v>
      </c>
      <c r="B4865" s="8">
        <v>53.108800000000002</v>
      </c>
    </row>
    <row r="4866" spans="1:2" x14ac:dyDescent="0.25">
      <c r="A4866" s="7">
        <v>41982</v>
      </c>
      <c r="B4866" s="8">
        <v>53.307899999999997</v>
      </c>
    </row>
    <row r="4867" spans="1:2" x14ac:dyDescent="0.25">
      <c r="A4867" s="7">
        <v>41983</v>
      </c>
      <c r="B4867" s="8">
        <v>54.211599999999997</v>
      </c>
    </row>
    <row r="4868" spans="1:2" x14ac:dyDescent="0.25">
      <c r="A4868" s="7">
        <v>41984</v>
      </c>
      <c r="B4868" s="8">
        <v>54.275799999999997</v>
      </c>
    </row>
    <row r="4869" spans="1:2" x14ac:dyDescent="0.25">
      <c r="A4869" s="7">
        <v>41985</v>
      </c>
      <c r="B4869" s="8">
        <v>54.793199999999999</v>
      </c>
    </row>
    <row r="4870" spans="1:2" x14ac:dyDescent="0.25">
      <c r="A4870" s="7">
        <v>41986</v>
      </c>
      <c r="B4870" s="8">
        <v>56.8919</v>
      </c>
    </row>
    <row r="4871" spans="1:2" x14ac:dyDescent="0.25">
      <c r="A4871" s="7">
        <v>41989</v>
      </c>
      <c r="B4871" s="8">
        <v>58.3461</v>
      </c>
    </row>
    <row r="4872" spans="1:2" x14ac:dyDescent="0.25">
      <c r="A4872" s="7">
        <v>41990</v>
      </c>
      <c r="B4872" s="8">
        <v>61.151200000000003</v>
      </c>
    </row>
    <row r="4873" spans="1:2" x14ac:dyDescent="0.25">
      <c r="A4873" s="7">
        <v>41991</v>
      </c>
      <c r="B4873" s="8">
        <v>67.7851</v>
      </c>
    </row>
    <row r="4874" spans="1:2" x14ac:dyDescent="0.25">
      <c r="A4874" s="7">
        <v>41992</v>
      </c>
      <c r="B4874" s="8">
        <v>59.602899999999998</v>
      </c>
    </row>
    <row r="4875" spans="1:2" x14ac:dyDescent="0.25">
      <c r="A4875" s="7">
        <v>41993</v>
      </c>
      <c r="B4875" s="8">
        <v>60.682499999999997</v>
      </c>
    </row>
    <row r="4876" spans="1:2" x14ac:dyDescent="0.25">
      <c r="A4876" s="7">
        <v>41996</v>
      </c>
      <c r="B4876" s="8">
        <v>56.494</v>
      </c>
    </row>
    <row r="4877" spans="1:2" x14ac:dyDescent="0.25">
      <c r="A4877" s="7">
        <v>41997</v>
      </c>
      <c r="B4877" s="8">
        <v>54.5687</v>
      </c>
    </row>
    <row r="4878" spans="1:2" x14ac:dyDescent="0.25">
      <c r="A4878" s="7">
        <v>41998</v>
      </c>
      <c r="B4878" s="8">
        <v>54.491300000000003</v>
      </c>
    </row>
    <row r="4879" spans="1:2" x14ac:dyDescent="0.25">
      <c r="A4879" s="7">
        <v>41999</v>
      </c>
      <c r="B4879" s="8">
        <v>52.615900000000003</v>
      </c>
    </row>
    <row r="4880" spans="1:2" x14ac:dyDescent="0.25">
      <c r="A4880" s="7">
        <v>42000</v>
      </c>
      <c r="B4880" s="8">
        <v>52.034300000000002</v>
      </c>
    </row>
    <row r="4881" spans="1:2" x14ac:dyDescent="0.25">
      <c r="A4881" s="7">
        <v>42003</v>
      </c>
      <c r="B4881" s="8">
        <v>56.680100000000003</v>
      </c>
    </row>
    <row r="4882" spans="1:2" x14ac:dyDescent="0.25">
      <c r="A4882" s="7">
        <v>42004</v>
      </c>
      <c r="B4882" s="8">
        <v>56.258400000000002</v>
      </c>
    </row>
    <row r="4883" spans="1:2" x14ac:dyDescent="0.25">
      <c r="A4883" s="7">
        <v>42005</v>
      </c>
      <c r="B4883" s="8">
        <v>56.2376</v>
      </c>
    </row>
    <row r="4884" spans="1:2" x14ac:dyDescent="0.25">
      <c r="A4884" s="7">
        <v>42017</v>
      </c>
      <c r="B4884" s="8">
        <v>62.7363</v>
      </c>
    </row>
    <row r="4885" spans="1:2" x14ac:dyDescent="0.25">
      <c r="A4885" s="7">
        <v>42018</v>
      </c>
      <c r="B4885" s="8">
        <v>64.842500000000001</v>
      </c>
    </row>
    <row r="4886" spans="1:2" x14ac:dyDescent="0.25">
      <c r="A4886" s="7">
        <v>42019</v>
      </c>
      <c r="B4886" s="8">
        <v>66.098299999999995</v>
      </c>
    </row>
    <row r="4887" spans="1:2" x14ac:dyDescent="0.25">
      <c r="A4887" s="7">
        <v>42020</v>
      </c>
      <c r="B4887" s="8">
        <v>64.833699999999993</v>
      </c>
    </row>
    <row r="4888" spans="1:2" x14ac:dyDescent="0.25">
      <c r="A4888" s="7">
        <v>42021</v>
      </c>
      <c r="B4888" s="8">
        <v>65.1738</v>
      </c>
    </row>
    <row r="4889" spans="1:2" x14ac:dyDescent="0.25">
      <c r="A4889" s="7">
        <v>42024</v>
      </c>
      <c r="B4889" s="8">
        <v>64.973200000000006</v>
      </c>
    </row>
    <row r="4890" spans="1:2" x14ac:dyDescent="0.25">
      <c r="A4890" s="7">
        <v>42025</v>
      </c>
      <c r="B4890" s="8">
        <v>64.986199999999997</v>
      </c>
    </row>
    <row r="4891" spans="1:2" x14ac:dyDescent="0.25">
      <c r="A4891" s="7">
        <v>42026</v>
      </c>
      <c r="B4891" s="8">
        <v>65.555800000000005</v>
      </c>
    </row>
    <row r="4892" spans="1:2" x14ac:dyDescent="0.25">
      <c r="A4892" s="7">
        <v>42027</v>
      </c>
      <c r="B4892" s="8">
        <v>65.400000000000006</v>
      </c>
    </row>
    <row r="4893" spans="1:2" x14ac:dyDescent="0.25">
      <c r="A4893" s="7">
        <v>42028</v>
      </c>
      <c r="B4893" s="8">
        <v>63.393000000000001</v>
      </c>
    </row>
    <row r="4894" spans="1:2" x14ac:dyDescent="0.25">
      <c r="A4894" s="7">
        <v>42031</v>
      </c>
      <c r="B4894" s="8">
        <v>65.593699999999998</v>
      </c>
    </row>
    <row r="4895" spans="1:2" x14ac:dyDescent="0.25">
      <c r="A4895" s="7">
        <v>42032</v>
      </c>
      <c r="B4895" s="8">
        <v>67.815299999999993</v>
      </c>
    </row>
    <row r="4896" spans="1:2" x14ac:dyDescent="0.25">
      <c r="A4896" s="7">
        <v>42033</v>
      </c>
      <c r="B4896" s="8">
        <v>67.150599999999997</v>
      </c>
    </row>
    <row r="4897" spans="1:2" x14ac:dyDescent="0.25">
      <c r="A4897" s="7">
        <v>42034</v>
      </c>
      <c r="B4897" s="8">
        <v>68.7303</v>
      </c>
    </row>
    <row r="4898" spans="1:2" x14ac:dyDescent="0.25">
      <c r="A4898" s="7">
        <v>42035</v>
      </c>
      <c r="B4898" s="8">
        <v>68.929100000000005</v>
      </c>
    </row>
    <row r="4899" spans="1:2" x14ac:dyDescent="0.25">
      <c r="A4899" s="7">
        <v>42038</v>
      </c>
      <c r="B4899" s="8">
        <v>69.664000000000001</v>
      </c>
    </row>
    <row r="4900" spans="1:2" x14ac:dyDescent="0.25">
      <c r="A4900" s="7">
        <v>42039</v>
      </c>
      <c r="B4900" s="8">
        <v>67.7727</v>
      </c>
    </row>
    <row r="4901" spans="1:2" x14ac:dyDescent="0.25">
      <c r="A4901" s="7">
        <v>42040</v>
      </c>
      <c r="B4901" s="8">
        <v>65.447000000000003</v>
      </c>
    </row>
    <row r="4902" spans="1:2" x14ac:dyDescent="0.25">
      <c r="A4902" s="7">
        <v>42041</v>
      </c>
      <c r="B4902" s="8">
        <v>68.6113</v>
      </c>
    </row>
    <row r="4903" spans="1:2" x14ac:dyDescent="0.25">
      <c r="A4903" s="7">
        <v>42042</v>
      </c>
      <c r="B4903" s="8">
        <v>66.043199999999999</v>
      </c>
    </row>
    <row r="4904" spans="1:2" x14ac:dyDescent="0.25">
      <c r="A4904" s="7">
        <v>42045</v>
      </c>
      <c r="B4904" s="8">
        <v>65.781700000000001</v>
      </c>
    </row>
    <row r="4905" spans="1:2" x14ac:dyDescent="0.25">
      <c r="A4905" s="7">
        <v>42046</v>
      </c>
      <c r="B4905" s="8">
        <v>65.446899999999999</v>
      </c>
    </row>
    <row r="4906" spans="1:2" x14ac:dyDescent="0.25">
      <c r="A4906" s="7">
        <v>42047</v>
      </c>
      <c r="B4906" s="8">
        <v>66.058499999999995</v>
      </c>
    </row>
    <row r="4907" spans="1:2" x14ac:dyDescent="0.25">
      <c r="A4907" s="7">
        <v>42048</v>
      </c>
      <c r="B4907" s="8">
        <v>66.099400000000003</v>
      </c>
    </row>
    <row r="4908" spans="1:2" x14ac:dyDescent="0.25">
      <c r="A4908" s="7">
        <v>42049</v>
      </c>
      <c r="B4908" s="8">
        <v>65.086200000000005</v>
      </c>
    </row>
    <row r="4909" spans="1:2" x14ac:dyDescent="0.25">
      <c r="A4909" s="7">
        <v>42052</v>
      </c>
      <c r="B4909" s="8">
        <v>62.663200000000003</v>
      </c>
    </row>
    <row r="4910" spans="1:2" x14ac:dyDescent="0.25">
      <c r="A4910" s="7">
        <v>42053</v>
      </c>
      <c r="B4910" s="8">
        <v>62.835299999999997</v>
      </c>
    </row>
    <row r="4911" spans="1:2" x14ac:dyDescent="0.25">
      <c r="A4911" s="7">
        <v>42054</v>
      </c>
      <c r="B4911" s="8">
        <v>62.400100000000002</v>
      </c>
    </row>
    <row r="4912" spans="1:2" x14ac:dyDescent="0.25">
      <c r="A4912" s="7">
        <v>42055</v>
      </c>
      <c r="B4912" s="8">
        <v>62.130699999999997</v>
      </c>
    </row>
    <row r="4913" spans="1:2" x14ac:dyDescent="0.25">
      <c r="A4913" s="7">
        <v>42056</v>
      </c>
      <c r="B4913" s="8">
        <v>61.723500000000001</v>
      </c>
    </row>
    <row r="4914" spans="1:2" x14ac:dyDescent="0.25">
      <c r="A4914" s="7">
        <v>42060</v>
      </c>
      <c r="B4914" s="8">
        <v>63.508299999999998</v>
      </c>
    </row>
    <row r="4915" spans="1:2" x14ac:dyDescent="0.25">
      <c r="A4915" s="7">
        <v>42061</v>
      </c>
      <c r="B4915" s="8">
        <v>62.590600000000002</v>
      </c>
    </row>
    <row r="4916" spans="1:2" x14ac:dyDescent="0.25">
      <c r="A4916" s="7">
        <v>42062</v>
      </c>
      <c r="B4916" s="8">
        <v>60.710900000000002</v>
      </c>
    </row>
    <row r="4917" spans="1:2" x14ac:dyDescent="0.25">
      <c r="A4917" s="7">
        <v>42063</v>
      </c>
      <c r="B4917" s="8">
        <v>61.271799999999999</v>
      </c>
    </row>
    <row r="4918" spans="1:2" x14ac:dyDescent="0.25">
      <c r="A4918" s="7">
        <v>42066</v>
      </c>
      <c r="B4918" s="8">
        <v>62.224800000000002</v>
      </c>
    </row>
    <row r="4919" spans="1:2" x14ac:dyDescent="0.25">
      <c r="A4919" s="7">
        <v>42067</v>
      </c>
      <c r="B4919" s="8">
        <v>62.364899999999999</v>
      </c>
    </row>
    <row r="4920" spans="1:2" x14ac:dyDescent="0.25">
      <c r="A4920" s="7">
        <v>42068</v>
      </c>
      <c r="B4920" s="8">
        <v>61.874499999999998</v>
      </c>
    </row>
    <row r="4921" spans="1:2" x14ac:dyDescent="0.25">
      <c r="A4921" s="7">
        <v>42069</v>
      </c>
      <c r="B4921" s="8">
        <v>61.845700000000001</v>
      </c>
    </row>
    <row r="4922" spans="1:2" x14ac:dyDescent="0.25">
      <c r="A4922" s="7">
        <v>42070</v>
      </c>
      <c r="B4922" s="8">
        <v>59.9938</v>
      </c>
    </row>
    <row r="4923" spans="1:2" x14ac:dyDescent="0.25">
      <c r="A4923" s="7">
        <v>42074</v>
      </c>
      <c r="B4923" s="8">
        <v>60.664900000000003</v>
      </c>
    </row>
    <row r="4924" spans="1:2" x14ac:dyDescent="0.25">
      <c r="A4924" s="7">
        <v>42075</v>
      </c>
      <c r="B4924" s="8">
        <v>62.679699999999997</v>
      </c>
    </row>
    <row r="4925" spans="1:2" x14ac:dyDescent="0.25">
      <c r="A4925" s="7">
        <v>42076</v>
      </c>
      <c r="B4925" s="8">
        <v>60.959499999999998</v>
      </c>
    </row>
    <row r="4926" spans="1:2" x14ac:dyDescent="0.25">
      <c r="A4926" s="7">
        <v>42077</v>
      </c>
      <c r="B4926" s="8">
        <v>61.316699999999997</v>
      </c>
    </row>
    <row r="4927" spans="1:2" x14ac:dyDescent="0.25">
      <c r="A4927" s="7">
        <v>42080</v>
      </c>
      <c r="B4927" s="8">
        <v>62.149700000000003</v>
      </c>
    </row>
    <row r="4928" spans="1:2" x14ac:dyDescent="0.25">
      <c r="A4928" s="7">
        <v>42081</v>
      </c>
      <c r="B4928" s="8">
        <v>61.750999999999998</v>
      </c>
    </row>
    <row r="4929" spans="1:2" x14ac:dyDescent="0.25">
      <c r="A4929" s="7">
        <v>42082</v>
      </c>
      <c r="B4929" s="8">
        <v>61.348300000000002</v>
      </c>
    </row>
    <row r="4930" spans="1:2" x14ac:dyDescent="0.25">
      <c r="A4930" s="7">
        <v>42083</v>
      </c>
      <c r="B4930" s="8">
        <v>59.830800000000004</v>
      </c>
    </row>
    <row r="4931" spans="1:2" x14ac:dyDescent="0.25">
      <c r="A4931" s="7">
        <v>42084</v>
      </c>
      <c r="B4931" s="8">
        <v>60.034100000000002</v>
      </c>
    </row>
    <row r="4932" spans="1:2" x14ac:dyDescent="0.25">
      <c r="A4932" s="7">
        <v>42087</v>
      </c>
      <c r="B4932" s="8">
        <v>59.4452</v>
      </c>
    </row>
    <row r="4933" spans="1:2" x14ac:dyDescent="0.25">
      <c r="A4933" s="7">
        <v>42088</v>
      </c>
      <c r="B4933" s="8">
        <v>58.771000000000001</v>
      </c>
    </row>
    <row r="4934" spans="1:2" x14ac:dyDescent="0.25">
      <c r="A4934" s="7">
        <v>42089</v>
      </c>
      <c r="B4934" s="8">
        <v>57.387900000000002</v>
      </c>
    </row>
    <row r="4935" spans="1:2" x14ac:dyDescent="0.25">
      <c r="A4935" s="7">
        <v>42090</v>
      </c>
      <c r="B4935" s="8">
        <v>56.427100000000003</v>
      </c>
    </row>
    <row r="4936" spans="1:2" x14ac:dyDescent="0.25">
      <c r="A4936" s="7">
        <v>42091</v>
      </c>
      <c r="B4936" s="8">
        <v>57.727899999999998</v>
      </c>
    </row>
    <row r="4937" spans="1:2" x14ac:dyDescent="0.25">
      <c r="A4937" s="7">
        <v>42094</v>
      </c>
      <c r="B4937" s="8">
        <v>58.464300000000001</v>
      </c>
    </row>
    <row r="4938" spans="1:2" x14ac:dyDescent="0.25">
      <c r="A4938" s="7">
        <v>42095</v>
      </c>
      <c r="B4938" s="8">
        <v>57.65</v>
      </c>
    </row>
    <row r="4939" spans="1:2" x14ac:dyDescent="0.25">
      <c r="A4939" s="7">
        <v>42096</v>
      </c>
      <c r="B4939" s="8">
        <v>58.3536</v>
      </c>
    </row>
    <row r="4940" spans="1:2" x14ac:dyDescent="0.25">
      <c r="A4940" s="7">
        <v>42097</v>
      </c>
      <c r="B4940" s="8">
        <v>56.990200000000002</v>
      </c>
    </row>
    <row r="4941" spans="1:2" x14ac:dyDescent="0.25">
      <c r="A4941" s="7">
        <v>42098</v>
      </c>
      <c r="B4941" s="8">
        <v>56.753399999999999</v>
      </c>
    </row>
    <row r="4942" spans="1:2" x14ac:dyDescent="0.25">
      <c r="A4942" s="7">
        <v>42101</v>
      </c>
      <c r="B4942" s="8">
        <v>56.516100000000002</v>
      </c>
    </row>
    <row r="4943" spans="1:2" x14ac:dyDescent="0.25">
      <c r="A4943" s="7">
        <v>42102</v>
      </c>
      <c r="B4943" s="8">
        <v>55.332799999999999</v>
      </c>
    </row>
    <row r="4944" spans="1:2" x14ac:dyDescent="0.25">
      <c r="A4944" s="7">
        <v>42103</v>
      </c>
      <c r="B4944" s="8">
        <v>54.027000000000001</v>
      </c>
    </row>
    <row r="4945" spans="1:2" x14ac:dyDescent="0.25">
      <c r="A4945" s="7">
        <v>42104</v>
      </c>
      <c r="B4945" s="8">
        <v>52.542400000000001</v>
      </c>
    </row>
    <row r="4946" spans="1:2" x14ac:dyDescent="0.25">
      <c r="A4946" s="7">
        <v>42105</v>
      </c>
      <c r="B4946" s="8">
        <v>51.067799999999998</v>
      </c>
    </row>
    <row r="4947" spans="1:2" x14ac:dyDescent="0.25">
      <c r="A4947" s="7">
        <v>42108</v>
      </c>
      <c r="B4947" s="8">
        <v>52.421999999999997</v>
      </c>
    </row>
    <row r="4948" spans="1:2" x14ac:dyDescent="0.25">
      <c r="A4948" s="7">
        <v>42109</v>
      </c>
      <c r="B4948" s="8">
        <v>51.974899999999998</v>
      </c>
    </row>
    <row r="4949" spans="1:2" x14ac:dyDescent="0.25">
      <c r="A4949" s="7">
        <v>42110</v>
      </c>
      <c r="B4949" s="8">
        <v>50.503300000000003</v>
      </c>
    </row>
    <row r="4950" spans="1:2" x14ac:dyDescent="0.25">
      <c r="A4950" s="7">
        <v>42111</v>
      </c>
      <c r="B4950" s="8">
        <v>49.674900000000001</v>
      </c>
    </row>
    <row r="4951" spans="1:2" x14ac:dyDescent="0.25">
      <c r="A4951" s="7">
        <v>42112</v>
      </c>
      <c r="B4951" s="8">
        <v>50.529499999999999</v>
      </c>
    </row>
    <row r="4952" spans="1:2" x14ac:dyDescent="0.25">
      <c r="A4952" s="7">
        <v>42115</v>
      </c>
      <c r="B4952" s="8">
        <v>51.520699999999998</v>
      </c>
    </row>
    <row r="4953" spans="1:2" x14ac:dyDescent="0.25">
      <c r="A4953" s="7">
        <v>42116</v>
      </c>
      <c r="B4953" s="8">
        <v>53.972799999999999</v>
      </c>
    </row>
    <row r="4954" spans="1:2" x14ac:dyDescent="0.25">
      <c r="A4954" s="7">
        <v>42117</v>
      </c>
      <c r="B4954" s="8">
        <v>53.655500000000004</v>
      </c>
    </row>
    <row r="4955" spans="1:2" x14ac:dyDescent="0.25">
      <c r="A4955" s="7">
        <v>42118</v>
      </c>
      <c r="B4955" s="8">
        <v>51.601100000000002</v>
      </c>
    </row>
    <row r="4956" spans="1:2" x14ac:dyDescent="0.25">
      <c r="A4956" s="7">
        <v>42119</v>
      </c>
      <c r="B4956" s="8">
        <v>50.247300000000003</v>
      </c>
    </row>
    <row r="4957" spans="1:2" x14ac:dyDescent="0.25">
      <c r="A4957" s="7">
        <v>42122</v>
      </c>
      <c r="B4957" s="8">
        <v>51.469000000000001</v>
      </c>
    </row>
    <row r="4958" spans="1:2" x14ac:dyDescent="0.25">
      <c r="A4958" s="7">
        <v>42123</v>
      </c>
      <c r="B4958" s="8">
        <v>52.304099999999998</v>
      </c>
    </row>
    <row r="4959" spans="1:2" x14ac:dyDescent="0.25">
      <c r="A4959" s="7">
        <v>42124</v>
      </c>
      <c r="B4959" s="8">
        <v>51.7029</v>
      </c>
    </row>
    <row r="4960" spans="1:2" x14ac:dyDescent="0.25">
      <c r="A4960" s="7">
        <v>42125</v>
      </c>
      <c r="B4960" s="8">
        <v>51.138800000000003</v>
      </c>
    </row>
    <row r="4961" spans="1:2" x14ac:dyDescent="0.25">
      <c r="A4961" s="7">
        <v>42130</v>
      </c>
      <c r="B4961" s="8">
        <v>51.757399999999997</v>
      </c>
    </row>
    <row r="4962" spans="1:2" x14ac:dyDescent="0.25">
      <c r="A4962" s="7">
        <v>42131</v>
      </c>
      <c r="B4962" s="8">
        <v>49.9816</v>
      </c>
    </row>
    <row r="4963" spans="1:2" x14ac:dyDescent="0.25">
      <c r="A4963" s="7">
        <v>42132</v>
      </c>
      <c r="B4963" s="8">
        <v>50.361499999999999</v>
      </c>
    </row>
    <row r="4964" spans="1:2" x14ac:dyDescent="0.25">
      <c r="A4964" s="7">
        <v>42133</v>
      </c>
      <c r="B4964" s="8">
        <v>50.751100000000001</v>
      </c>
    </row>
    <row r="4965" spans="1:2" x14ac:dyDescent="0.25">
      <c r="A4965" s="7">
        <v>42137</v>
      </c>
      <c r="B4965" s="8">
        <v>50.914000000000001</v>
      </c>
    </row>
    <row r="4966" spans="1:2" x14ac:dyDescent="0.25">
      <c r="A4966" s="7">
        <v>42138</v>
      </c>
      <c r="B4966" s="8">
        <v>49.5366</v>
      </c>
    </row>
    <row r="4967" spans="1:2" x14ac:dyDescent="0.25">
      <c r="A4967" s="7">
        <v>42139</v>
      </c>
      <c r="B4967" s="8">
        <v>50.077399999999997</v>
      </c>
    </row>
    <row r="4968" spans="1:2" x14ac:dyDescent="0.25">
      <c r="A4968" s="7">
        <v>42140</v>
      </c>
      <c r="B4968" s="8">
        <v>50.011499999999998</v>
      </c>
    </row>
    <row r="4969" spans="1:2" x14ac:dyDescent="0.25">
      <c r="A4969" s="7">
        <v>42143</v>
      </c>
      <c r="B4969" s="8">
        <v>49.217500000000001</v>
      </c>
    </row>
    <row r="4970" spans="1:2" x14ac:dyDescent="0.25">
      <c r="A4970" s="7">
        <v>42144</v>
      </c>
      <c r="B4970" s="8">
        <v>49.177700000000002</v>
      </c>
    </row>
    <row r="4971" spans="1:2" x14ac:dyDescent="0.25">
      <c r="A4971" s="7">
        <v>42145</v>
      </c>
      <c r="B4971" s="8">
        <v>49.791899999999998</v>
      </c>
    </row>
    <row r="4972" spans="1:2" x14ac:dyDescent="0.25">
      <c r="A4972" s="7">
        <v>42146</v>
      </c>
      <c r="B4972" s="8">
        <v>49.920400000000001</v>
      </c>
    </row>
    <row r="4973" spans="1:2" x14ac:dyDescent="0.25">
      <c r="A4973" s="7">
        <v>42147</v>
      </c>
      <c r="B4973" s="8">
        <v>49.790100000000002</v>
      </c>
    </row>
    <row r="4974" spans="1:2" x14ac:dyDescent="0.25">
      <c r="A4974" s="7">
        <v>42150</v>
      </c>
      <c r="B4974" s="8">
        <v>49.8613</v>
      </c>
    </row>
    <row r="4975" spans="1:2" x14ac:dyDescent="0.25">
      <c r="A4975" s="7">
        <v>42151</v>
      </c>
      <c r="B4975" s="8">
        <v>50.322299999999998</v>
      </c>
    </row>
    <row r="4976" spans="1:2" x14ac:dyDescent="0.25">
      <c r="A4976" s="7">
        <v>42152</v>
      </c>
      <c r="B4976" s="8">
        <v>51.017800000000001</v>
      </c>
    </row>
    <row r="4977" spans="1:2" x14ac:dyDescent="0.25">
      <c r="A4977" s="7">
        <v>42153</v>
      </c>
      <c r="B4977" s="8">
        <v>52.290700000000001</v>
      </c>
    </row>
    <row r="4978" spans="1:2" x14ac:dyDescent="0.25">
      <c r="A4978" s="7">
        <v>42154</v>
      </c>
      <c r="B4978" s="8">
        <v>52.971600000000002</v>
      </c>
    </row>
    <row r="4979" spans="1:2" x14ac:dyDescent="0.25">
      <c r="A4979" s="7">
        <v>42157</v>
      </c>
      <c r="B4979" s="8">
        <v>52.821300000000001</v>
      </c>
    </row>
    <row r="4980" spans="1:2" x14ac:dyDescent="0.25">
      <c r="A4980" s="7">
        <v>42158</v>
      </c>
      <c r="B4980" s="8">
        <v>53.441299999999998</v>
      </c>
    </row>
    <row r="4981" spans="1:2" x14ac:dyDescent="0.25">
      <c r="A4981" s="7">
        <v>42159</v>
      </c>
      <c r="B4981" s="8">
        <v>53.058999999999997</v>
      </c>
    </row>
    <row r="4982" spans="1:2" x14ac:dyDescent="0.25">
      <c r="A4982" s="7">
        <v>42160</v>
      </c>
      <c r="B4982" s="8">
        <v>54.9908</v>
      </c>
    </row>
    <row r="4983" spans="1:2" x14ac:dyDescent="0.25">
      <c r="A4983" s="7">
        <v>42161</v>
      </c>
      <c r="B4983" s="8">
        <v>56.246299999999998</v>
      </c>
    </row>
    <row r="4984" spans="1:2" x14ac:dyDescent="0.25">
      <c r="A4984" s="7">
        <v>42164</v>
      </c>
      <c r="B4984" s="8">
        <v>56.043500000000002</v>
      </c>
    </row>
    <row r="4985" spans="1:2" x14ac:dyDescent="0.25">
      <c r="A4985" s="7">
        <v>42165</v>
      </c>
      <c r="B4985" s="8">
        <v>55.91</v>
      </c>
    </row>
    <row r="4986" spans="1:2" x14ac:dyDescent="0.25">
      <c r="A4986" s="7">
        <v>42166</v>
      </c>
      <c r="B4986" s="8">
        <v>54.821899999999999</v>
      </c>
    </row>
    <row r="4987" spans="1:2" x14ac:dyDescent="0.25">
      <c r="A4987" s="7">
        <v>42167</v>
      </c>
      <c r="B4987" s="8">
        <v>54.528500000000001</v>
      </c>
    </row>
    <row r="4988" spans="1:2" x14ac:dyDescent="0.25">
      <c r="A4988" s="7">
        <v>42171</v>
      </c>
      <c r="B4988" s="8">
        <v>55.267899999999997</v>
      </c>
    </row>
    <row r="4989" spans="1:2" x14ac:dyDescent="0.25">
      <c r="A4989" s="7">
        <v>42172</v>
      </c>
      <c r="B4989" s="8">
        <v>54.040900000000001</v>
      </c>
    </row>
    <row r="4990" spans="1:2" x14ac:dyDescent="0.25">
      <c r="A4990" s="7">
        <v>42173</v>
      </c>
      <c r="B4990" s="8">
        <v>53.899900000000002</v>
      </c>
    </row>
    <row r="4991" spans="1:2" x14ac:dyDescent="0.25">
      <c r="A4991" s="7">
        <v>42174</v>
      </c>
      <c r="B4991" s="8">
        <v>53.330100000000002</v>
      </c>
    </row>
    <row r="4992" spans="1:2" x14ac:dyDescent="0.25">
      <c r="A4992" s="7">
        <v>42175</v>
      </c>
      <c r="B4992" s="8">
        <v>53.800600000000003</v>
      </c>
    </row>
    <row r="4993" spans="1:2" x14ac:dyDescent="0.25">
      <c r="A4993" s="7">
        <v>42178</v>
      </c>
      <c r="B4993" s="8">
        <v>53.556899999999999</v>
      </c>
    </row>
    <row r="4994" spans="1:2" x14ac:dyDescent="0.25">
      <c r="A4994" s="7">
        <v>42179</v>
      </c>
      <c r="B4994" s="8">
        <v>54.208100000000002</v>
      </c>
    </row>
    <row r="4995" spans="1:2" x14ac:dyDescent="0.25">
      <c r="A4995" s="7">
        <v>42180</v>
      </c>
      <c r="B4995" s="8">
        <v>54.074599999999997</v>
      </c>
    </row>
    <row r="4996" spans="1:2" x14ac:dyDescent="0.25">
      <c r="A4996" s="7">
        <v>42181</v>
      </c>
      <c r="B4996" s="8">
        <v>54.602600000000002</v>
      </c>
    </row>
    <row r="4997" spans="1:2" x14ac:dyDescent="0.25">
      <c r="A4997" s="7">
        <v>42182</v>
      </c>
      <c r="B4997" s="8">
        <v>54.812600000000003</v>
      </c>
    </row>
    <row r="4998" spans="1:2" x14ac:dyDescent="0.25">
      <c r="A4998" s="7">
        <v>42185</v>
      </c>
      <c r="B4998" s="8">
        <v>55.524000000000001</v>
      </c>
    </row>
    <row r="4999" spans="1:2" x14ac:dyDescent="0.25">
      <c r="A4999" s="7">
        <v>42186</v>
      </c>
      <c r="B4999" s="8">
        <v>55.841299999999997</v>
      </c>
    </row>
    <row r="5000" spans="1:2" x14ac:dyDescent="0.25">
      <c r="A5000" s="7">
        <v>42187</v>
      </c>
      <c r="B5000" s="8">
        <v>55.4756</v>
      </c>
    </row>
    <row r="5001" spans="1:2" x14ac:dyDescent="0.25">
      <c r="A5001" s="7">
        <v>42188</v>
      </c>
      <c r="B5001" s="8">
        <v>55.655500000000004</v>
      </c>
    </row>
    <row r="5002" spans="1:2" x14ac:dyDescent="0.25">
      <c r="A5002" s="7">
        <v>42189</v>
      </c>
      <c r="B5002" s="8">
        <v>55.604900000000001</v>
      </c>
    </row>
    <row r="5003" spans="1:2" x14ac:dyDescent="0.25">
      <c r="A5003" s="7">
        <v>42192</v>
      </c>
      <c r="B5003" s="8">
        <v>56.411200000000001</v>
      </c>
    </row>
    <row r="5004" spans="1:2" x14ac:dyDescent="0.25">
      <c r="A5004" s="7">
        <v>42193</v>
      </c>
      <c r="B5004" s="8">
        <v>57.219200000000001</v>
      </c>
    </row>
    <row r="5005" spans="1:2" x14ac:dyDescent="0.25">
      <c r="A5005" s="7">
        <v>42194</v>
      </c>
      <c r="B5005" s="8">
        <v>57.217399999999998</v>
      </c>
    </row>
    <row r="5006" spans="1:2" x14ac:dyDescent="0.25">
      <c r="A5006" s="7">
        <v>42195</v>
      </c>
      <c r="B5006" s="8">
        <v>56.9803</v>
      </c>
    </row>
    <row r="5007" spans="1:2" x14ac:dyDescent="0.25">
      <c r="A5007" s="7">
        <v>42196</v>
      </c>
      <c r="B5007" s="8">
        <v>56.668500000000002</v>
      </c>
    </row>
    <row r="5008" spans="1:2" x14ac:dyDescent="0.25">
      <c r="A5008" s="7">
        <v>42199</v>
      </c>
      <c r="B5008" s="8">
        <v>56.607900000000001</v>
      </c>
    </row>
    <row r="5009" spans="1:2" x14ac:dyDescent="0.25">
      <c r="A5009" s="7">
        <v>42200</v>
      </c>
      <c r="B5009" s="8">
        <v>56.977400000000003</v>
      </c>
    </row>
    <row r="5010" spans="1:2" x14ac:dyDescent="0.25">
      <c r="A5010" s="7">
        <v>42201</v>
      </c>
      <c r="B5010" s="8">
        <v>56.664200000000001</v>
      </c>
    </row>
    <row r="5011" spans="1:2" x14ac:dyDescent="0.25">
      <c r="A5011" s="7">
        <v>42202</v>
      </c>
      <c r="B5011" s="8">
        <v>56.950400000000002</v>
      </c>
    </row>
    <row r="5012" spans="1:2" x14ac:dyDescent="0.25">
      <c r="A5012" s="7">
        <v>42203</v>
      </c>
      <c r="B5012" s="8">
        <v>56.842300000000002</v>
      </c>
    </row>
    <row r="5013" spans="1:2" x14ac:dyDescent="0.25">
      <c r="A5013" s="7">
        <v>42206</v>
      </c>
      <c r="B5013" s="8">
        <v>56.833599999999997</v>
      </c>
    </row>
    <row r="5014" spans="1:2" x14ac:dyDescent="0.25">
      <c r="A5014" s="7">
        <v>42207</v>
      </c>
      <c r="B5014" s="8">
        <v>57.002499999999998</v>
      </c>
    </row>
    <row r="5015" spans="1:2" x14ac:dyDescent="0.25">
      <c r="A5015" s="7">
        <v>42208</v>
      </c>
      <c r="B5015" s="8">
        <v>57.023200000000003</v>
      </c>
    </row>
    <row r="5016" spans="1:2" x14ac:dyDescent="0.25">
      <c r="A5016" s="7">
        <v>42209</v>
      </c>
      <c r="B5016" s="8">
        <v>57.357799999999997</v>
      </c>
    </row>
    <row r="5017" spans="1:2" x14ac:dyDescent="0.25">
      <c r="A5017" s="7">
        <v>42210</v>
      </c>
      <c r="B5017" s="8">
        <v>58.037399999999998</v>
      </c>
    </row>
    <row r="5018" spans="1:2" x14ac:dyDescent="0.25">
      <c r="A5018" s="7">
        <v>42213</v>
      </c>
      <c r="B5018" s="8">
        <v>58.781599999999997</v>
      </c>
    </row>
    <row r="5019" spans="1:2" x14ac:dyDescent="0.25">
      <c r="A5019" s="7">
        <v>42214</v>
      </c>
      <c r="B5019" s="8">
        <v>60.223100000000002</v>
      </c>
    </row>
    <row r="5020" spans="1:2" x14ac:dyDescent="0.25">
      <c r="A5020" s="7">
        <v>42215</v>
      </c>
      <c r="B5020" s="8">
        <v>59.766500000000001</v>
      </c>
    </row>
    <row r="5021" spans="1:2" x14ac:dyDescent="0.25">
      <c r="A5021" s="7">
        <v>42216</v>
      </c>
      <c r="B5021" s="8">
        <v>58.990600000000001</v>
      </c>
    </row>
    <row r="5022" spans="1:2" x14ac:dyDescent="0.25">
      <c r="A5022" s="7">
        <v>42217</v>
      </c>
      <c r="B5022" s="8">
        <v>60.345799999999997</v>
      </c>
    </row>
    <row r="5023" spans="1:2" x14ac:dyDescent="0.25">
      <c r="A5023" s="7">
        <v>42220</v>
      </c>
      <c r="B5023" s="8">
        <v>62.467700000000001</v>
      </c>
    </row>
    <row r="5024" spans="1:2" x14ac:dyDescent="0.25">
      <c r="A5024" s="7">
        <v>42221</v>
      </c>
      <c r="B5024" s="8">
        <v>62.918199999999999</v>
      </c>
    </row>
    <row r="5025" spans="1:2" x14ac:dyDescent="0.25">
      <c r="A5025" s="7">
        <v>42222</v>
      </c>
      <c r="B5025" s="8">
        <v>62.718400000000003</v>
      </c>
    </row>
    <row r="5026" spans="1:2" x14ac:dyDescent="0.25">
      <c r="A5026" s="7">
        <v>42223</v>
      </c>
      <c r="B5026" s="8">
        <v>63.864400000000003</v>
      </c>
    </row>
    <row r="5027" spans="1:2" x14ac:dyDescent="0.25">
      <c r="A5027" s="7">
        <v>42224</v>
      </c>
      <c r="B5027" s="8">
        <v>63.8399</v>
      </c>
    </row>
    <row r="5028" spans="1:2" x14ac:dyDescent="0.25">
      <c r="A5028" s="7">
        <v>42227</v>
      </c>
      <c r="B5028" s="8">
        <v>64.497699999999995</v>
      </c>
    </row>
    <row r="5029" spans="1:2" x14ac:dyDescent="0.25">
      <c r="A5029" s="7">
        <v>42228</v>
      </c>
      <c r="B5029" s="8">
        <v>63.209800000000001</v>
      </c>
    </row>
    <row r="5030" spans="1:2" x14ac:dyDescent="0.25">
      <c r="A5030" s="7">
        <v>42229</v>
      </c>
      <c r="B5030" s="8">
        <v>65.016900000000007</v>
      </c>
    </row>
    <row r="5031" spans="1:2" x14ac:dyDescent="0.25">
      <c r="A5031" s="7">
        <v>42230</v>
      </c>
      <c r="B5031" s="8">
        <v>63.998800000000003</v>
      </c>
    </row>
    <row r="5032" spans="1:2" x14ac:dyDescent="0.25">
      <c r="A5032" s="7">
        <v>42231</v>
      </c>
      <c r="B5032" s="8">
        <v>64.936300000000003</v>
      </c>
    </row>
    <row r="5033" spans="1:2" x14ac:dyDescent="0.25">
      <c r="A5033" s="7">
        <v>42234</v>
      </c>
      <c r="B5033" s="8">
        <v>65.503399999999999</v>
      </c>
    </row>
    <row r="5034" spans="1:2" x14ac:dyDescent="0.25">
      <c r="A5034" s="7">
        <v>42235</v>
      </c>
      <c r="B5034" s="8">
        <v>65.828900000000004</v>
      </c>
    </row>
    <row r="5035" spans="1:2" x14ac:dyDescent="0.25">
      <c r="A5035" s="7">
        <v>42236</v>
      </c>
      <c r="B5035" s="8">
        <v>65.722200000000001</v>
      </c>
    </row>
    <row r="5036" spans="1:2" x14ac:dyDescent="0.25">
      <c r="A5036" s="7">
        <v>42237</v>
      </c>
      <c r="B5036" s="8">
        <v>66.960800000000006</v>
      </c>
    </row>
    <row r="5037" spans="1:2" x14ac:dyDescent="0.25">
      <c r="A5037" s="7">
        <v>42238</v>
      </c>
      <c r="B5037" s="8">
        <v>68.121600000000001</v>
      </c>
    </row>
    <row r="5038" spans="1:2" x14ac:dyDescent="0.25">
      <c r="A5038" s="7">
        <v>42241</v>
      </c>
      <c r="B5038" s="8">
        <v>70.746499999999997</v>
      </c>
    </row>
    <row r="5039" spans="1:2" x14ac:dyDescent="0.25">
      <c r="A5039" s="7">
        <v>42242</v>
      </c>
      <c r="B5039" s="8">
        <v>69.946100000000001</v>
      </c>
    </row>
    <row r="5040" spans="1:2" x14ac:dyDescent="0.25">
      <c r="A5040" s="7">
        <v>42243</v>
      </c>
      <c r="B5040" s="8">
        <v>69.3142</v>
      </c>
    </row>
    <row r="5041" spans="1:2" x14ac:dyDescent="0.25">
      <c r="A5041" s="7">
        <v>42244</v>
      </c>
      <c r="B5041" s="8">
        <v>67.447299999999998</v>
      </c>
    </row>
    <row r="5042" spans="1:2" x14ac:dyDescent="0.25">
      <c r="A5042" s="7">
        <v>42245</v>
      </c>
      <c r="B5042" s="8">
        <v>66.477900000000005</v>
      </c>
    </row>
    <row r="5043" spans="1:2" x14ac:dyDescent="0.25">
      <c r="A5043" s="7">
        <v>42248</v>
      </c>
      <c r="B5043" s="8">
        <v>66.715199999999996</v>
      </c>
    </row>
    <row r="5044" spans="1:2" x14ac:dyDescent="0.25">
      <c r="A5044" s="7">
        <v>42249</v>
      </c>
      <c r="B5044" s="8">
        <v>65.349500000000006</v>
      </c>
    </row>
    <row r="5045" spans="1:2" x14ac:dyDescent="0.25">
      <c r="A5045" s="7">
        <v>42250</v>
      </c>
      <c r="B5045" s="8">
        <v>66.675600000000003</v>
      </c>
    </row>
    <row r="5046" spans="1:2" x14ac:dyDescent="0.25">
      <c r="A5046" s="7">
        <v>42251</v>
      </c>
      <c r="B5046" s="8">
        <v>67.010199999999998</v>
      </c>
    </row>
    <row r="5047" spans="1:2" x14ac:dyDescent="0.25">
      <c r="A5047" s="7">
        <v>42252</v>
      </c>
      <c r="B5047" s="8">
        <v>67.685000000000002</v>
      </c>
    </row>
    <row r="5048" spans="1:2" x14ac:dyDescent="0.25">
      <c r="A5048" s="7">
        <v>42255</v>
      </c>
      <c r="B5048" s="8">
        <v>68.486400000000003</v>
      </c>
    </row>
    <row r="5049" spans="1:2" x14ac:dyDescent="0.25">
      <c r="A5049" s="7">
        <v>42256</v>
      </c>
      <c r="B5049" s="8">
        <v>68.793199999999999</v>
      </c>
    </row>
    <row r="5050" spans="1:2" x14ac:dyDescent="0.25">
      <c r="A5050" s="7">
        <v>42257</v>
      </c>
      <c r="B5050" s="8">
        <v>67.621899999999997</v>
      </c>
    </row>
    <row r="5051" spans="1:2" x14ac:dyDescent="0.25">
      <c r="A5051" s="7">
        <v>42258</v>
      </c>
      <c r="B5051" s="8">
        <v>68.496099999999998</v>
      </c>
    </row>
    <row r="5052" spans="1:2" x14ac:dyDescent="0.25">
      <c r="A5052" s="7">
        <v>42259</v>
      </c>
      <c r="B5052" s="8">
        <v>68.009299999999996</v>
      </c>
    </row>
    <row r="5053" spans="1:2" x14ac:dyDescent="0.25">
      <c r="A5053" s="7">
        <v>42262</v>
      </c>
      <c r="B5053" s="8">
        <v>67.957099999999997</v>
      </c>
    </row>
    <row r="5054" spans="1:2" x14ac:dyDescent="0.25">
      <c r="A5054" s="7">
        <v>42263</v>
      </c>
      <c r="B5054" s="8">
        <v>67.157399999999996</v>
      </c>
    </row>
    <row r="5055" spans="1:2" x14ac:dyDescent="0.25">
      <c r="A5055" s="7">
        <v>42264</v>
      </c>
      <c r="B5055" s="8">
        <v>65.927300000000002</v>
      </c>
    </row>
    <row r="5056" spans="1:2" x14ac:dyDescent="0.25">
      <c r="A5056" s="7">
        <v>42265</v>
      </c>
      <c r="B5056" s="8">
        <v>65.362300000000005</v>
      </c>
    </row>
    <row r="5057" spans="1:2" x14ac:dyDescent="0.25">
      <c r="A5057" s="7">
        <v>42266</v>
      </c>
      <c r="B5057" s="8">
        <v>65.644499999999994</v>
      </c>
    </row>
    <row r="5058" spans="1:2" x14ac:dyDescent="0.25">
      <c r="A5058" s="7">
        <v>42269</v>
      </c>
      <c r="B5058" s="8">
        <v>66.145499999999998</v>
      </c>
    </row>
    <row r="5059" spans="1:2" x14ac:dyDescent="0.25">
      <c r="A5059" s="7">
        <v>42270</v>
      </c>
      <c r="B5059" s="8">
        <v>66.174700000000001</v>
      </c>
    </row>
    <row r="5060" spans="1:2" x14ac:dyDescent="0.25">
      <c r="A5060" s="7">
        <v>42271</v>
      </c>
      <c r="B5060" s="8">
        <v>66.040999999999997</v>
      </c>
    </row>
    <row r="5061" spans="1:2" x14ac:dyDescent="0.25">
      <c r="A5061" s="7">
        <v>42272</v>
      </c>
      <c r="B5061" s="8">
        <v>66.515100000000004</v>
      </c>
    </row>
    <row r="5062" spans="1:2" x14ac:dyDescent="0.25">
      <c r="A5062" s="7">
        <v>42273</v>
      </c>
      <c r="B5062" s="8">
        <v>65.672700000000006</v>
      </c>
    </row>
    <row r="5063" spans="1:2" x14ac:dyDescent="0.25">
      <c r="A5063" s="7">
        <v>42276</v>
      </c>
      <c r="B5063" s="8">
        <v>65.546999999999997</v>
      </c>
    </row>
    <row r="5064" spans="1:2" x14ac:dyDescent="0.25">
      <c r="A5064" s="7">
        <v>42277</v>
      </c>
      <c r="B5064" s="8">
        <v>66.236699999999999</v>
      </c>
    </row>
    <row r="5065" spans="1:2" x14ac:dyDescent="0.25">
      <c r="A5065" s="7">
        <v>42278</v>
      </c>
      <c r="B5065" s="8">
        <v>65.736400000000003</v>
      </c>
    </row>
    <row r="5066" spans="1:2" x14ac:dyDescent="0.25">
      <c r="A5066" s="7">
        <v>42279</v>
      </c>
      <c r="B5066" s="8">
        <v>65.033600000000007</v>
      </c>
    </row>
    <row r="5067" spans="1:2" x14ac:dyDescent="0.25">
      <c r="A5067" s="7">
        <v>42280</v>
      </c>
      <c r="B5067" s="8">
        <v>65.941400000000002</v>
      </c>
    </row>
    <row r="5068" spans="1:2" x14ac:dyDescent="0.25">
      <c r="A5068" s="7">
        <v>42283</v>
      </c>
      <c r="B5068" s="8">
        <v>65.624799999999993</v>
      </c>
    </row>
    <row r="5069" spans="1:2" x14ac:dyDescent="0.25">
      <c r="A5069" s="7">
        <v>42284</v>
      </c>
      <c r="B5069" s="8">
        <v>65.096199999999996</v>
      </c>
    </row>
    <row r="5070" spans="1:2" x14ac:dyDescent="0.25">
      <c r="A5070" s="7">
        <v>42285</v>
      </c>
      <c r="B5070" s="8">
        <v>62.706099999999999</v>
      </c>
    </row>
    <row r="5071" spans="1:2" x14ac:dyDescent="0.25">
      <c r="A5071" s="7">
        <v>42286</v>
      </c>
      <c r="B5071" s="8">
        <v>62.294199999999996</v>
      </c>
    </row>
    <row r="5072" spans="1:2" x14ac:dyDescent="0.25">
      <c r="A5072" s="7">
        <v>42287</v>
      </c>
      <c r="B5072" s="8">
        <v>61.296700000000001</v>
      </c>
    </row>
    <row r="5073" spans="1:2" x14ac:dyDescent="0.25">
      <c r="A5073" s="7">
        <v>42290</v>
      </c>
      <c r="B5073" s="8">
        <v>61.153500000000001</v>
      </c>
    </row>
    <row r="5074" spans="1:2" x14ac:dyDescent="0.25">
      <c r="A5074" s="7">
        <v>42291</v>
      </c>
      <c r="B5074" s="8">
        <v>62.223700000000001</v>
      </c>
    </row>
    <row r="5075" spans="1:2" x14ac:dyDescent="0.25">
      <c r="A5075" s="7">
        <v>42292</v>
      </c>
      <c r="B5075" s="8">
        <v>63.1248</v>
      </c>
    </row>
    <row r="5076" spans="1:2" x14ac:dyDescent="0.25">
      <c r="A5076" s="7">
        <v>42293</v>
      </c>
      <c r="B5076" s="8">
        <v>62.243299999999998</v>
      </c>
    </row>
    <row r="5077" spans="1:2" x14ac:dyDescent="0.25">
      <c r="A5077" s="7">
        <v>42294</v>
      </c>
      <c r="B5077" s="8">
        <v>61.358699999999999</v>
      </c>
    </row>
    <row r="5078" spans="1:2" x14ac:dyDescent="0.25">
      <c r="A5078" s="7">
        <v>42297</v>
      </c>
      <c r="B5078" s="8">
        <v>61.441899999999997</v>
      </c>
    </row>
    <row r="5079" spans="1:2" x14ac:dyDescent="0.25">
      <c r="A5079" s="7">
        <v>42298</v>
      </c>
      <c r="B5079" s="8">
        <v>62.161999999999999</v>
      </c>
    </row>
    <row r="5080" spans="1:2" x14ac:dyDescent="0.25">
      <c r="A5080" s="7">
        <v>42299</v>
      </c>
      <c r="B5080" s="8">
        <v>62.630899999999997</v>
      </c>
    </row>
    <row r="5081" spans="1:2" x14ac:dyDescent="0.25">
      <c r="A5081" s="7">
        <v>42300</v>
      </c>
      <c r="B5081" s="8">
        <v>62.788800000000002</v>
      </c>
    </row>
    <row r="5082" spans="1:2" x14ac:dyDescent="0.25">
      <c r="A5082" s="7">
        <v>42301</v>
      </c>
      <c r="B5082" s="8">
        <v>61.928600000000003</v>
      </c>
    </row>
    <row r="5083" spans="1:2" x14ac:dyDescent="0.25">
      <c r="A5083" s="7">
        <v>42304</v>
      </c>
      <c r="B5083" s="8">
        <v>62.503799999999998</v>
      </c>
    </row>
    <row r="5084" spans="1:2" x14ac:dyDescent="0.25">
      <c r="A5084" s="7">
        <v>42305</v>
      </c>
      <c r="B5084" s="8">
        <v>63.500399999999999</v>
      </c>
    </row>
    <row r="5085" spans="1:2" x14ac:dyDescent="0.25">
      <c r="A5085" s="7">
        <v>42306</v>
      </c>
      <c r="B5085" s="8">
        <v>65.315899999999999</v>
      </c>
    </row>
    <row r="5086" spans="1:2" x14ac:dyDescent="0.25">
      <c r="A5086" s="7">
        <v>42307</v>
      </c>
      <c r="B5086" s="8">
        <v>64.168599999999998</v>
      </c>
    </row>
    <row r="5087" spans="1:2" x14ac:dyDescent="0.25">
      <c r="A5087" s="7">
        <v>42308</v>
      </c>
      <c r="B5087" s="8">
        <v>64.374200000000002</v>
      </c>
    </row>
    <row r="5088" spans="1:2" x14ac:dyDescent="0.25">
      <c r="A5088" s="7">
        <v>42311</v>
      </c>
      <c r="B5088" s="8">
        <v>63.799300000000002</v>
      </c>
    </row>
    <row r="5089" spans="1:2" x14ac:dyDescent="0.25">
      <c r="A5089" s="7">
        <v>42312</v>
      </c>
      <c r="B5089" s="8">
        <v>63.852499999999999</v>
      </c>
    </row>
    <row r="5090" spans="1:2" x14ac:dyDescent="0.25">
      <c r="A5090" s="7">
        <v>42314</v>
      </c>
      <c r="B5090" s="8">
        <v>63.399099999999997</v>
      </c>
    </row>
    <row r="5091" spans="1:2" x14ac:dyDescent="0.25">
      <c r="A5091" s="7">
        <v>42315</v>
      </c>
      <c r="B5091" s="8">
        <v>63.683199999999999</v>
      </c>
    </row>
    <row r="5092" spans="1:2" x14ac:dyDescent="0.25">
      <c r="A5092" s="7">
        <v>42318</v>
      </c>
      <c r="B5092" s="8">
        <v>64.660600000000002</v>
      </c>
    </row>
    <row r="5093" spans="1:2" x14ac:dyDescent="0.25">
      <c r="A5093" s="7">
        <v>42319</v>
      </c>
      <c r="B5093" s="8">
        <v>64.390799999999999</v>
      </c>
    </row>
    <row r="5094" spans="1:2" x14ac:dyDescent="0.25">
      <c r="A5094" s="7">
        <v>42320</v>
      </c>
      <c r="B5094" s="8">
        <v>64.569299999999998</v>
      </c>
    </row>
    <row r="5095" spans="1:2" x14ac:dyDescent="0.25">
      <c r="A5095" s="7">
        <v>42321</v>
      </c>
      <c r="B5095" s="8">
        <v>65.454099999999997</v>
      </c>
    </row>
    <row r="5096" spans="1:2" x14ac:dyDescent="0.25">
      <c r="A5096" s="7">
        <v>42322</v>
      </c>
      <c r="B5096" s="8">
        <v>66.634299999999996</v>
      </c>
    </row>
    <row r="5097" spans="1:2" x14ac:dyDescent="0.25">
      <c r="A5097" s="7">
        <v>42325</v>
      </c>
      <c r="B5097" s="8">
        <v>66.460700000000003</v>
      </c>
    </row>
    <row r="5098" spans="1:2" x14ac:dyDescent="0.25">
      <c r="A5098" s="7">
        <v>42326</v>
      </c>
      <c r="B5098" s="8">
        <v>65.479900000000001</v>
      </c>
    </row>
    <row r="5099" spans="1:2" x14ac:dyDescent="0.25">
      <c r="A5099" s="7">
        <v>42327</v>
      </c>
      <c r="B5099" s="8">
        <v>64.778499999999994</v>
      </c>
    </row>
    <row r="5100" spans="1:2" x14ac:dyDescent="0.25">
      <c r="A5100" s="7">
        <v>42328</v>
      </c>
      <c r="B5100" s="8">
        <v>64.912000000000006</v>
      </c>
    </row>
    <row r="5101" spans="1:2" x14ac:dyDescent="0.25">
      <c r="A5101" s="7">
        <v>42329</v>
      </c>
      <c r="B5101" s="8">
        <v>64.8673</v>
      </c>
    </row>
    <row r="5102" spans="1:2" x14ac:dyDescent="0.25">
      <c r="A5102" s="7">
        <v>42332</v>
      </c>
      <c r="B5102" s="8">
        <v>65.597300000000004</v>
      </c>
    </row>
    <row r="5103" spans="1:2" x14ac:dyDescent="0.25">
      <c r="A5103" s="7">
        <v>42333</v>
      </c>
      <c r="B5103" s="8">
        <v>65.620999999999995</v>
      </c>
    </row>
    <row r="5104" spans="1:2" x14ac:dyDescent="0.25">
      <c r="A5104" s="7">
        <v>42334</v>
      </c>
      <c r="B5104" s="8">
        <v>65.478899999999996</v>
      </c>
    </row>
    <row r="5105" spans="1:2" x14ac:dyDescent="0.25">
      <c r="A5105" s="7">
        <v>42335</v>
      </c>
      <c r="B5105" s="8">
        <v>65.683599999999998</v>
      </c>
    </row>
    <row r="5106" spans="1:2" x14ac:dyDescent="0.25">
      <c r="A5106" s="7">
        <v>42336</v>
      </c>
      <c r="B5106" s="8">
        <v>66.2393</v>
      </c>
    </row>
    <row r="5107" spans="1:2" x14ac:dyDescent="0.25">
      <c r="A5107" s="7">
        <v>42339</v>
      </c>
      <c r="B5107" s="8">
        <v>66.736999999999995</v>
      </c>
    </row>
    <row r="5108" spans="1:2" x14ac:dyDescent="0.25">
      <c r="A5108" s="7">
        <v>42340</v>
      </c>
      <c r="B5108" s="8">
        <v>66.258399999999995</v>
      </c>
    </row>
    <row r="5109" spans="1:2" x14ac:dyDescent="0.25">
      <c r="A5109" s="7">
        <v>42341</v>
      </c>
      <c r="B5109" s="8">
        <v>66.740200000000002</v>
      </c>
    </row>
    <row r="5110" spans="1:2" x14ac:dyDescent="0.25">
      <c r="A5110" s="7">
        <v>42342</v>
      </c>
      <c r="B5110" s="8">
        <v>67.769099999999995</v>
      </c>
    </row>
    <row r="5111" spans="1:2" x14ac:dyDescent="0.25">
      <c r="A5111" s="7">
        <v>42343</v>
      </c>
      <c r="B5111" s="8">
        <v>67.669799999999995</v>
      </c>
    </row>
    <row r="5112" spans="1:2" x14ac:dyDescent="0.25">
      <c r="A5112" s="7">
        <v>42346</v>
      </c>
      <c r="B5112" s="8">
        <v>68.515600000000006</v>
      </c>
    </row>
    <row r="5113" spans="1:2" x14ac:dyDescent="0.25">
      <c r="A5113" s="7">
        <v>42347</v>
      </c>
      <c r="B5113" s="8">
        <v>69.302599999999998</v>
      </c>
    </row>
    <row r="5114" spans="1:2" x14ac:dyDescent="0.25">
      <c r="A5114" s="7">
        <v>42348</v>
      </c>
      <c r="B5114" s="8">
        <v>69.2</v>
      </c>
    </row>
    <row r="5115" spans="1:2" x14ac:dyDescent="0.25">
      <c r="A5115" s="7">
        <v>42349</v>
      </c>
      <c r="B5115" s="8">
        <v>69.215100000000007</v>
      </c>
    </row>
    <row r="5116" spans="1:2" x14ac:dyDescent="0.25">
      <c r="A5116" s="7">
        <v>42350</v>
      </c>
      <c r="B5116" s="8">
        <v>69.1755</v>
      </c>
    </row>
    <row r="5117" spans="1:2" x14ac:dyDescent="0.25">
      <c r="A5117" s="7">
        <v>42353</v>
      </c>
      <c r="B5117" s="8">
        <v>70.224400000000003</v>
      </c>
    </row>
    <row r="5118" spans="1:2" x14ac:dyDescent="0.25">
      <c r="A5118" s="7">
        <v>42354</v>
      </c>
      <c r="B5118" s="8">
        <v>70.829499999999996</v>
      </c>
    </row>
    <row r="5119" spans="1:2" x14ac:dyDescent="0.25">
      <c r="A5119" s="7">
        <v>42355</v>
      </c>
      <c r="B5119" s="8">
        <v>70.401200000000003</v>
      </c>
    </row>
    <row r="5120" spans="1:2" x14ac:dyDescent="0.25">
      <c r="A5120" s="7">
        <v>42356</v>
      </c>
      <c r="B5120" s="8">
        <v>70.580600000000004</v>
      </c>
    </row>
    <row r="5121" spans="1:2" x14ac:dyDescent="0.25">
      <c r="A5121" s="7">
        <v>42357</v>
      </c>
      <c r="B5121" s="8">
        <v>71.3215</v>
      </c>
    </row>
    <row r="5122" spans="1:2" x14ac:dyDescent="0.25">
      <c r="A5122" s="7">
        <v>42360</v>
      </c>
      <c r="B5122" s="8">
        <v>71.255300000000005</v>
      </c>
    </row>
    <row r="5123" spans="1:2" x14ac:dyDescent="0.25">
      <c r="A5123" s="7">
        <v>42361</v>
      </c>
      <c r="B5123" s="8">
        <v>71.121099999999998</v>
      </c>
    </row>
    <row r="5124" spans="1:2" x14ac:dyDescent="0.25">
      <c r="A5124" s="7">
        <v>42362</v>
      </c>
      <c r="B5124" s="8">
        <v>70.933300000000003</v>
      </c>
    </row>
    <row r="5125" spans="1:2" x14ac:dyDescent="0.25">
      <c r="A5125" s="7">
        <v>42363</v>
      </c>
      <c r="B5125" s="8">
        <v>69.516499999999994</v>
      </c>
    </row>
    <row r="5126" spans="1:2" x14ac:dyDescent="0.25">
      <c r="A5126" s="7">
        <v>42364</v>
      </c>
      <c r="B5126" s="8">
        <v>70.269000000000005</v>
      </c>
    </row>
    <row r="5127" spans="1:2" x14ac:dyDescent="0.25">
      <c r="A5127" s="7">
        <v>42367</v>
      </c>
      <c r="B5127" s="8">
        <v>70.786500000000004</v>
      </c>
    </row>
    <row r="5128" spans="1:2" x14ac:dyDescent="0.25">
      <c r="A5128" s="7">
        <v>42368</v>
      </c>
      <c r="B5128" s="8">
        <v>72.506600000000006</v>
      </c>
    </row>
    <row r="5129" spans="1:2" x14ac:dyDescent="0.25">
      <c r="A5129" s="7">
        <v>42369</v>
      </c>
      <c r="B5129" s="8">
        <v>72.8827</v>
      </c>
    </row>
    <row r="5130" spans="1:2" x14ac:dyDescent="0.25">
      <c r="A5130" s="7">
        <v>42370</v>
      </c>
      <c r="B5130" s="8">
        <v>72.929900000000004</v>
      </c>
    </row>
    <row r="5131" spans="1:2" x14ac:dyDescent="0.25">
      <c r="A5131" s="7">
        <v>42381</v>
      </c>
      <c r="B5131" s="8">
        <v>75.950699999999998</v>
      </c>
    </row>
    <row r="5132" spans="1:2" x14ac:dyDescent="0.25">
      <c r="A5132" s="7">
        <v>42382</v>
      </c>
      <c r="B5132" s="8">
        <v>76.604100000000003</v>
      </c>
    </row>
    <row r="5133" spans="1:2" x14ac:dyDescent="0.25">
      <c r="A5133" s="7">
        <v>42383</v>
      </c>
      <c r="B5133" s="8">
        <v>76.427499999999995</v>
      </c>
    </row>
    <row r="5134" spans="1:2" x14ac:dyDescent="0.25">
      <c r="A5134" s="7">
        <v>42384</v>
      </c>
      <c r="B5134" s="8">
        <v>76.522999999999996</v>
      </c>
    </row>
    <row r="5135" spans="1:2" x14ac:dyDescent="0.25">
      <c r="A5135" s="7">
        <v>42385</v>
      </c>
      <c r="B5135" s="8">
        <v>76.564999999999998</v>
      </c>
    </row>
    <row r="5136" spans="1:2" x14ac:dyDescent="0.25">
      <c r="A5136" s="7">
        <v>42388</v>
      </c>
      <c r="B5136" s="8">
        <v>78.6678</v>
      </c>
    </row>
    <row r="5137" spans="1:2" x14ac:dyDescent="0.25">
      <c r="A5137" s="7">
        <v>42389</v>
      </c>
      <c r="B5137" s="8">
        <v>78.486199999999997</v>
      </c>
    </row>
    <row r="5138" spans="1:2" x14ac:dyDescent="0.25">
      <c r="A5138" s="7">
        <v>42390</v>
      </c>
      <c r="B5138" s="8">
        <v>79.461399999999998</v>
      </c>
    </row>
    <row r="5139" spans="1:2" x14ac:dyDescent="0.25">
      <c r="A5139" s="7">
        <v>42391</v>
      </c>
      <c r="B5139" s="8">
        <v>83.591300000000004</v>
      </c>
    </row>
    <row r="5140" spans="1:2" x14ac:dyDescent="0.25">
      <c r="A5140" s="7">
        <v>42392</v>
      </c>
      <c r="B5140" s="8">
        <v>80.571399999999997</v>
      </c>
    </row>
    <row r="5141" spans="1:2" x14ac:dyDescent="0.25">
      <c r="A5141" s="7">
        <v>42395</v>
      </c>
      <c r="B5141" s="8">
        <v>77.796499999999995</v>
      </c>
    </row>
    <row r="5142" spans="1:2" x14ac:dyDescent="0.25">
      <c r="A5142" s="7">
        <v>42396</v>
      </c>
      <c r="B5142" s="8">
        <v>81.839399999999998</v>
      </c>
    </row>
    <row r="5143" spans="1:2" x14ac:dyDescent="0.25">
      <c r="A5143" s="7">
        <v>42397</v>
      </c>
      <c r="B5143" s="8">
        <v>78.996899999999997</v>
      </c>
    </row>
    <row r="5144" spans="1:2" x14ac:dyDescent="0.25">
      <c r="A5144" s="7">
        <v>42398</v>
      </c>
      <c r="B5144" s="8">
        <v>77.367400000000004</v>
      </c>
    </row>
    <row r="5145" spans="1:2" x14ac:dyDescent="0.25">
      <c r="A5145" s="7">
        <v>42399</v>
      </c>
      <c r="B5145" s="8">
        <v>75.172300000000007</v>
      </c>
    </row>
    <row r="5146" spans="1:2" x14ac:dyDescent="0.25">
      <c r="A5146" s="7">
        <v>42402</v>
      </c>
      <c r="B5146" s="8">
        <v>76.326400000000007</v>
      </c>
    </row>
    <row r="5147" spans="1:2" x14ac:dyDescent="0.25">
      <c r="A5147" s="7">
        <v>42403</v>
      </c>
      <c r="B5147" s="8">
        <v>77.927300000000002</v>
      </c>
    </row>
    <row r="5148" spans="1:2" x14ac:dyDescent="0.25">
      <c r="A5148" s="7">
        <v>42404</v>
      </c>
      <c r="B5148" s="8">
        <v>79.259299999999996</v>
      </c>
    </row>
    <row r="5149" spans="1:2" x14ac:dyDescent="0.25">
      <c r="A5149" s="7">
        <v>42405</v>
      </c>
      <c r="B5149" s="8">
        <v>76.460899999999995</v>
      </c>
    </row>
    <row r="5150" spans="1:2" x14ac:dyDescent="0.25">
      <c r="A5150" s="7">
        <v>42406</v>
      </c>
      <c r="B5150" s="8">
        <v>77.340900000000005</v>
      </c>
    </row>
    <row r="5151" spans="1:2" x14ac:dyDescent="0.25">
      <c r="A5151" s="7">
        <v>42409</v>
      </c>
      <c r="B5151" s="8">
        <v>76.861400000000003</v>
      </c>
    </row>
    <row r="5152" spans="1:2" x14ac:dyDescent="0.25">
      <c r="A5152" s="7">
        <v>42410</v>
      </c>
      <c r="B5152" s="8">
        <v>78.680499999999995</v>
      </c>
    </row>
    <row r="5153" spans="1:2" x14ac:dyDescent="0.25">
      <c r="A5153" s="7">
        <v>42411</v>
      </c>
      <c r="B5153" s="8">
        <v>79.068899999999999</v>
      </c>
    </row>
    <row r="5154" spans="1:2" x14ac:dyDescent="0.25">
      <c r="A5154" s="7">
        <v>42412</v>
      </c>
      <c r="B5154" s="8">
        <v>79.114400000000003</v>
      </c>
    </row>
    <row r="5155" spans="1:2" x14ac:dyDescent="0.25">
      <c r="A5155" s="7">
        <v>42413</v>
      </c>
      <c r="B5155" s="8">
        <v>79.495099999999994</v>
      </c>
    </row>
    <row r="5156" spans="1:2" x14ac:dyDescent="0.25">
      <c r="A5156" s="7">
        <v>42416</v>
      </c>
      <c r="B5156" s="8">
        <v>77.779200000000003</v>
      </c>
    </row>
    <row r="5157" spans="1:2" x14ac:dyDescent="0.25">
      <c r="A5157" s="7">
        <v>42417</v>
      </c>
      <c r="B5157" s="8">
        <v>76.245000000000005</v>
      </c>
    </row>
    <row r="5158" spans="1:2" x14ac:dyDescent="0.25">
      <c r="A5158" s="7">
        <v>42418</v>
      </c>
      <c r="B5158" s="8">
        <v>77.850300000000004</v>
      </c>
    </row>
    <row r="5159" spans="1:2" x14ac:dyDescent="0.25">
      <c r="A5159" s="7">
        <v>42419</v>
      </c>
      <c r="B5159" s="8">
        <v>75.457499999999996</v>
      </c>
    </row>
    <row r="5160" spans="1:2" x14ac:dyDescent="0.25">
      <c r="A5160" s="7">
        <v>42420</v>
      </c>
      <c r="B5160" s="8">
        <v>76.365700000000004</v>
      </c>
    </row>
    <row r="5161" spans="1:2" x14ac:dyDescent="0.25">
      <c r="A5161" s="7">
        <v>42421</v>
      </c>
      <c r="B5161" s="8">
        <v>77.132599999999996</v>
      </c>
    </row>
    <row r="5162" spans="1:2" x14ac:dyDescent="0.25">
      <c r="A5162" s="7">
        <v>42425</v>
      </c>
      <c r="B5162" s="8">
        <v>76.392799999999994</v>
      </c>
    </row>
    <row r="5163" spans="1:2" x14ac:dyDescent="0.25">
      <c r="A5163" s="7">
        <v>42426</v>
      </c>
      <c r="B5163" s="8">
        <v>76.392899999999997</v>
      </c>
    </row>
    <row r="5164" spans="1:2" x14ac:dyDescent="0.25">
      <c r="A5164" s="7">
        <v>42427</v>
      </c>
      <c r="B5164" s="8">
        <v>75.090299999999999</v>
      </c>
    </row>
    <row r="5165" spans="1:2" x14ac:dyDescent="0.25">
      <c r="A5165" s="7">
        <v>42430</v>
      </c>
      <c r="B5165" s="8">
        <v>75.8994</v>
      </c>
    </row>
    <row r="5166" spans="1:2" x14ac:dyDescent="0.25">
      <c r="A5166" s="7">
        <v>42431</v>
      </c>
      <c r="B5166" s="8">
        <v>74.053600000000003</v>
      </c>
    </row>
    <row r="5167" spans="1:2" x14ac:dyDescent="0.25">
      <c r="A5167" s="7">
        <v>42432</v>
      </c>
      <c r="B5167" s="8">
        <v>73.625600000000006</v>
      </c>
    </row>
    <row r="5168" spans="1:2" x14ac:dyDescent="0.25">
      <c r="A5168" s="7">
        <v>42433</v>
      </c>
      <c r="B5168" s="8">
        <v>73.824200000000005</v>
      </c>
    </row>
    <row r="5169" spans="1:2" x14ac:dyDescent="0.25">
      <c r="A5169" s="7">
        <v>42434</v>
      </c>
      <c r="B5169" s="8">
        <v>73.185400000000001</v>
      </c>
    </row>
    <row r="5170" spans="1:2" x14ac:dyDescent="0.25">
      <c r="A5170" s="7">
        <v>42439</v>
      </c>
      <c r="B5170" s="8">
        <v>72.377499999999998</v>
      </c>
    </row>
    <row r="5171" spans="1:2" x14ac:dyDescent="0.25">
      <c r="A5171" s="7">
        <v>42440</v>
      </c>
      <c r="B5171" s="8">
        <v>71.092799999999997</v>
      </c>
    </row>
    <row r="5172" spans="1:2" x14ac:dyDescent="0.25">
      <c r="A5172" s="7">
        <v>42441</v>
      </c>
      <c r="B5172" s="8">
        <v>70.306700000000006</v>
      </c>
    </row>
    <row r="5173" spans="1:2" x14ac:dyDescent="0.25">
      <c r="A5173" s="7">
        <v>42444</v>
      </c>
      <c r="B5173" s="8">
        <v>70.154200000000003</v>
      </c>
    </row>
    <row r="5174" spans="1:2" x14ac:dyDescent="0.25">
      <c r="A5174" s="7">
        <v>42445</v>
      </c>
      <c r="B5174" s="8">
        <v>70.540800000000004</v>
      </c>
    </row>
    <row r="5175" spans="1:2" x14ac:dyDescent="0.25">
      <c r="A5175" s="7">
        <v>42446</v>
      </c>
      <c r="B5175" s="8">
        <v>71.025599999999997</v>
      </c>
    </row>
    <row r="5176" spans="1:2" x14ac:dyDescent="0.25">
      <c r="A5176" s="7">
        <v>42447</v>
      </c>
      <c r="B5176" s="8">
        <v>68.559799999999996</v>
      </c>
    </row>
    <row r="5177" spans="1:2" x14ac:dyDescent="0.25">
      <c r="A5177" s="7">
        <v>42448</v>
      </c>
      <c r="B5177" s="8">
        <v>68.402600000000007</v>
      </c>
    </row>
    <row r="5178" spans="1:2" x14ac:dyDescent="0.25">
      <c r="A5178" s="7">
        <v>42451</v>
      </c>
      <c r="B5178" s="8">
        <v>68.808599999999998</v>
      </c>
    </row>
    <row r="5179" spans="1:2" x14ac:dyDescent="0.25">
      <c r="A5179" s="7">
        <v>42452</v>
      </c>
      <c r="B5179" s="8">
        <v>67.776399999999995</v>
      </c>
    </row>
    <row r="5180" spans="1:2" x14ac:dyDescent="0.25">
      <c r="A5180" s="7">
        <v>42453</v>
      </c>
      <c r="B5180" s="8">
        <v>67.640900000000002</v>
      </c>
    </row>
    <row r="5181" spans="1:2" x14ac:dyDescent="0.25">
      <c r="A5181" s="7">
        <v>42454</v>
      </c>
      <c r="B5181" s="8">
        <v>68.9328</v>
      </c>
    </row>
    <row r="5182" spans="1:2" x14ac:dyDescent="0.25">
      <c r="A5182" s="7">
        <v>42455</v>
      </c>
      <c r="B5182" s="8">
        <v>68.434600000000003</v>
      </c>
    </row>
    <row r="5183" spans="1:2" x14ac:dyDescent="0.25">
      <c r="A5183" s="7">
        <v>42458</v>
      </c>
      <c r="B5183" s="8">
        <v>67.780699999999996</v>
      </c>
    </row>
    <row r="5184" spans="1:2" x14ac:dyDescent="0.25">
      <c r="A5184" s="7">
        <v>42459</v>
      </c>
      <c r="B5184" s="8">
        <v>68.754900000000006</v>
      </c>
    </row>
    <row r="5185" spans="1:2" x14ac:dyDescent="0.25">
      <c r="A5185" s="7">
        <v>42460</v>
      </c>
      <c r="B5185" s="8">
        <v>67.607600000000005</v>
      </c>
    </row>
    <row r="5186" spans="1:2" x14ac:dyDescent="0.25">
      <c r="A5186" s="7">
        <v>42461</v>
      </c>
      <c r="B5186" s="8">
        <v>67.855199999999996</v>
      </c>
    </row>
    <row r="5187" spans="1:2" x14ac:dyDescent="0.25">
      <c r="A5187" s="7">
        <v>42462</v>
      </c>
      <c r="B5187" s="8">
        <v>67.141000000000005</v>
      </c>
    </row>
    <row r="5188" spans="1:2" x14ac:dyDescent="0.25">
      <c r="A5188" s="7">
        <v>42465</v>
      </c>
      <c r="B5188" s="8">
        <v>68.675299999999993</v>
      </c>
    </row>
    <row r="5189" spans="1:2" x14ac:dyDescent="0.25">
      <c r="A5189" s="7">
        <v>42466</v>
      </c>
      <c r="B5189" s="8">
        <v>68.890100000000004</v>
      </c>
    </row>
    <row r="5190" spans="1:2" x14ac:dyDescent="0.25">
      <c r="A5190" s="7">
        <v>42467</v>
      </c>
      <c r="B5190" s="8">
        <v>68.521500000000003</v>
      </c>
    </row>
    <row r="5191" spans="1:2" x14ac:dyDescent="0.25">
      <c r="A5191" s="7">
        <v>42468</v>
      </c>
      <c r="B5191" s="8">
        <v>67.796000000000006</v>
      </c>
    </row>
    <row r="5192" spans="1:2" x14ac:dyDescent="0.25">
      <c r="A5192" s="7">
        <v>42469</v>
      </c>
      <c r="B5192" s="8">
        <v>67.466200000000001</v>
      </c>
    </row>
    <row r="5193" spans="1:2" x14ac:dyDescent="0.25">
      <c r="A5193" s="7">
        <v>42472</v>
      </c>
      <c r="B5193" s="8">
        <v>67.125</v>
      </c>
    </row>
    <row r="5194" spans="1:2" x14ac:dyDescent="0.25">
      <c r="A5194" s="7">
        <v>42473</v>
      </c>
      <c r="B5194" s="8">
        <v>66.345600000000005</v>
      </c>
    </row>
    <row r="5195" spans="1:2" x14ac:dyDescent="0.25">
      <c r="A5195" s="7">
        <v>42474</v>
      </c>
      <c r="B5195" s="8">
        <v>65.766199999999998</v>
      </c>
    </row>
    <row r="5196" spans="1:2" x14ac:dyDescent="0.25">
      <c r="A5196" s="7">
        <v>42475</v>
      </c>
      <c r="B5196" s="8">
        <v>66.495400000000004</v>
      </c>
    </row>
    <row r="5197" spans="1:2" x14ac:dyDescent="0.25">
      <c r="A5197" s="7">
        <v>42476</v>
      </c>
      <c r="B5197" s="8">
        <v>66.045199999999994</v>
      </c>
    </row>
    <row r="5198" spans="1:2" x14ac:dyDescent="0.25">
      <c r="A5198" s="7">
        <v>42479</v>
      </c>
      <c r="B5198" s="8">
        <v>68.272400000000005</v>
      </c>
    </row>
    <row r="5199" spans="1:2" x14ac:dyDescent="0.25">
      <c r="A5199" s="7">
        <v>42480</v>
      </c>
      <c r="B5199" s="8">
        <v>65.647400000000005</v>
      </c>
    </row>
    <row r="5200" spans="1:2" x14ac:dyDescent="0.25">
      <c r="A5200" s="7">
        <v>42481</v>
      </c>
      <c r="B5200" s="8">
        <v>66.0364</v>
      </c>
    </row>
    <row r="5201" spans="1:2" x14ac:dyDescent="0.25">
      <c r="A5201" s="7">
        <v>42482</v>
      </c>
      <c r="B5201" s="8">
        <v>65.025400000000005</v>
      </c>
    </row>
    <row r="5202" spans="1:2" x14ac:dyDescent="0.25">
      <c r="A5202" s="7">
        <v>42483</v>
      </c>
      <c r="B5202" s="8">
        <v>66.219800000000006</v>
      </c>
    </row>
    <row r="5203" spans="1:2" x14ac:dyDescent="0.25">
      <c r="A5203" s="7">
        <v>42486</v>
      </c>
      <c r="B5203" s="8">
        <v>66.629499999999993</v>
      </c>
    </row>
    <row r="5204" spans="1:2" x14ac:dyDescent="0.25">
      <c r="A5204" s="7">
        <v>42487</v>
      </c>
      <c r="B5204" s="8">
        <v>66.4559</v>
      </c>
    </row>
    <row r="5205" spans="1:2" x14ac:dyDescent="0.25">
      <c r="A5205" s="7">
        <v>42488</v>
      </c>
      <c r="B5205" s="8">
        <v>65.161799999999999</v>
      </c>
    </row>
    <row r="5206" spans="1:2" x14ac:dyDescent="0.25">
      <c r="A5206" s="7">
        <v>42489</v>
      </c>
      <c r="B5206" s="8">
        <v>65.113299999999995</v>
      </c>
    </row>
    <row r="5207" spans="1:2" x14ac:dyDescent="0.25">
      <c r="A5207" s="7">
        <v>42490</v>
      </c>
      <c r="B5207" s="8">
        <v>64.333399999999997</v>
      </c>
    </row>
    <row r="5208" spans="1:2" x14ac:dyDescent="0.25">
      <c r="A5208" s="7">
        <v>42495</v>
      </c>
      <c r="B5208" s="8">
        <v>66.171800000000005</v>
      </c>
    </row>
    <row r="5209" spans="1:2" x14ac:dyDescent="0.25">
      <c r="A5209" s="7">
        <v>42496</v>
      </c>
      <c r="B5209" s="8">
        <v>65.891800000000003</v>
      </c>
    </row>
    <row r="5210" spans="1:2" x14ac:dyDescent="0.25">
      <c r="A5210" s="7">
        <v>42497</v>
      </c>
      <c r="B5210" s="8">
        <v>66.192800000000005</v>
      </c>
    </row>
    <row r="5211" spans="1:2" x14ac:dyDescent="0.25">
      <c r="A5211" s="7">
        <v>42501</v>
      </c>
      <c r="B5211" s="8">
        <v>66.327699999999993</v>
      </c>
    </row>
    <row r="5212" spans="1:2" x14ac:dyDescent="0.25">
      <c r="A5212" s="7">
        <v>42502</v>
      </c>
      <c r="B5212" s="8">
        <v>66.242800000000003</v>
      </c>
    </row>
    <row r="5213" spans="1:2" x14ac:dyDescent="0.25">
      <c r="A5213" s="7">
        <v>42503</v>
      </c>
      <c r="B5213" s="8">
        <v>64.960700000000003</v>
      </c>
    </row>
    <row r="5214" spans="1:2" x14ac:dyDescent="0.25">
      <c r="A5214" s="7">
        <v>42504</v>
      </c>
      <c r="B5214" s="8">
        <v>64.930599999999998</v>
      </c>
    </row>
    <row r="5215" spans="1:2" x14ac:dyDescent="0.25">
      <c r="A5215" s="7">
        <v>42507</v>
      </c>
      <c r="B5215" s="8">
        <v>64.889499999999998</v>
      </c>
    </row>
    <row r="5216" spans="1:2" x14ac:dyDescent="0.25">
      <c r="A5216" s="7">
        <v>42508</v>
      </c>
      <c r="B5216" s="8">
        <v>64.513800000000003</v>
      </c>
    </row>
    <row r="5217" spans="1:2" x14ac:dyDescent="0.25">
      <c r="A5217" s="7">
        <v>42509</v>
      </c>
      <c r="B5217" s="8">
        <v>65.064099999999996</v>
      </c>
    </row>
    <row r="5218" spans="1:2" x14ac:dyDescent="0.25">
      <c r="A5218" s="7">
        <v>42510</v>
      </c>
      <c r="B5218" s="8">
        <v>66.210999999999999</v>
      </c>
    </row>
    <row r="5219" spans="1:2" x14ac:dyDescent="0.25">
      <c r="A5219" s="7">
        <v>42511</v>
      </c>
      <c r="B5219" s="8">
        <v>66.377499999999998</v>
      </c>
    </row>
    <row r="5220" spans="1:2" x14ac:dyDescent="0.25">
      <c r="A5220" s="7">
        <v>42514</v>
      </c>
      <c r="B5220" s="8">
        <v>67.047499999999999</v>
      </c>
    </row>
    <row r="5221" spans="1:2" x14ac:dyDescent="0.25">
      <c r="A5221" s="7">
        <v>42515</v>
      </c>
      <c r="B5221" s="8">
        <v>67.049300000000002</v>
      </c>
    </row>
    <row r="5222" spans="1:2" x14ac:dyDescent="0.25">
      <c r="A5222" s="7">
        <v>42516</v>
      </c>
      <c r="B5222" s="8">
        <v>65.894900000000007</v>
      </c>
    </row>
    <row r="5223" spans="1:2" x14ac:dyDescent="0.25">
      <c r="A5223" s="7">
        <v>42517</v>
      </c>
      <c r="B5223" s="8">
        <v>65.206199999999995</v>
      </c>
    </row>
    <row r="5224" spans="1:2" x14ac:dyDescent="0.25">
      <c r="A5224" s="7">
        <v>42518</v>
      </c>
      <c r="B5224" s="8">
        <v>66.041300000000007</v>
      </c>
    </row>
    <row r="5225" spans="1:2" x14ac:dyDescent="0.25">
      <c r="A5225" s="7">
        <v>42521</v>
      </c>
      <c r="B5225" s="8">
        <v>66.082499999999996</v>
      </c>
    </row>
    <row r="5226" spans="1:2" x14ac:dyDescent="0.25">
      <c r="A5226" s="7">
        <v>42522</v>
      </c>
      <c r="B5226" s="8">
        <v>65.996200000000002</v>
      </c>
    </row>
    <row r="5227" spans="1:2" x14ac:dyDescent="0.25">
      <c r="A5227" s="7">
        <v>42523</v>
      </c>
      <c r="B5227" s="8">
        <v>66.615600000000001</v>
      </c>
    </row>
    <row r="5228" spans="1:2" x14ac:dyDescent="0.25">
      <c r="A5228" s="7">
        <v>42524</v>
      </c>
      <c r="B5228" s="8">
        <v>66.749099999999999</v>
      </c>
    </row>
    <row r="5229" spans="1:2" x14ac:dyDescent="0.25">
      <c r="A5229" s="7">
        <v>42525</v>
      </c>
      <c r="B5229" s="8">
        <v>66.852900000000005</v>
      </c>
    </row>
    <row r="5230" spans="1:2" x14ac:dyDescent="0.25">
      <c r="A5230" s="7">
        <v>42528</v>
      </c>
      <c r="B5230" s="8">
        <v>65.789400000000001</v>
      </c>
    </row>
    <row r="5231" spans="1:2" x14ac:dyDescent="0.25">
      <c r="A5231" s="7">
        <v>42529</v>
      </c>
      <c r="B5231" s="8">
        <v>65.2089</v>
      </c>
    </row>
    <row r="5232" spans="1:2" x14ac:dyDescent="0.25">
      <c r="A5232" s="7">
        <v>42530</v>
      </c>
      <c r="B5232" s="8">
        <v>64.679699999999997</v>
      </c>
    </row>
    <row r="5233" spans="1:2" x14ac:dyDescent="0.25">
      <c r="A5233" s="7">
        <v>42531</v>
      </c>
      <c r="B5233" s="8">
        <v>63.740200000000002</v>
      </c>
    </row>
    <row r="5234" spans="1:2" x14ac:dyDescent="0.25">
      <c r="A5234" s="7">
        <v>42532</v>
      </c>
      <c r="B5234" s="8">
        <v>64.707700000000003</v>
      </c>
    </row>
    <row r="5235" spans="1:2" x14ac:dyDescent="0.25">
      <c r="A5235" s="7">
        <v>42536</v>
      </c>
      <c r="B5235" s="8">
        <v>66.030600000000007</v>
      </c>
    </row>
    <row r="5236" spans="1:2" x14ac:dyDescent="0.25">
      <c r="A5236" s="7">
        <v>42537</v>
      </c>
      <c r="B5236" s="8">
        <v>65.915599999999998</v>
      </c>
    </row>
    <row r="5237" spans="1:2" x14ac:dyDescent="0.25">
      <c r="A5237" s="7">
        <v>42538</v>
      </c>
      <c r="B5237" s="8">
        <v>65.861800000000002</v>
      </c>
    </row>
    <row r="5238" spans="1:2" x14ac:dyDescent="0.25">
      <c r="A5238" s="7">
        <v>42539</v>
      </c>
      <c r="B5238" s="8">
        <v>65.439800000000005</v>
      </c>
    </row>
    <row r="5239" spans="1:2" x14ac:dyDescent="0.25">
      <c r="A5239" s="7">
        <v>42542</v>
      </c>
      <c r="B5239" s="8">
        <v>64.150899999999993</v>
      </c>
    </row>
    <row r="5240" spans="1:2" x14ac:dyDescent="0.25">
      <c r="A5240" s="7">
        <v>42543</v>
      </c>
      <c r="B5240" s="8">
        <v>64.174300000000002</v>
      </c>
    </row>
    <row r="5241" spans="1:2" x14ac:dyDescent="0.25">
      <c r="A5241" s="7">
        <v>42544</v>
      </c>
      <c r="B5241" s="8">
        <v>63.716200000000001</v>
      </c>
    </row>
    <row r="5242" spans="1:2" x14ac:dyDescent="0.25">
      <c r="A5242" s="7">
        <v>42545</v>
      </c>
      <c r="B5242" s="8">
        <v>64.321200000000005</v>
      </c>
    </row>
    <row r="5243" spans="1:2" x14ac:dyDescent="0.25">
      <c r="A5243" s="7">
        <v>42546</v>
      </c>
      <c r="B5243" s="8">
        <v>65.528700000000001</v>
      </c>
    </row>
    <row r="5244" spans="1:2" x14ac:dyDescent="0.25">
      <c r="A5244" s="7">
        <v>42549</v>
      </c>
      <c r="B5244" s="8">
        <v>65.058800000000005</v>
      </c>
    </row>
    <row r="5245" spans="1:2" x14ac:dyDescent="0.25">
      <c r="A5245" s="7">
        <v>42550</v>
      </c>
      <c r="B5245" s="8">
        <v>64.8095</v>
      </c>
    </row>
    <row r="5246" spans="1:2" x14ac:dyDescent="0.25">
      <c r="A5246" s="7">
        <v>42551</v>
      </c>
      <c r="B5246" s="8">
        <v>64.257499999999993</v>
      </c>
    </row>
    <row r="5247" spans="1:2" x14ac:dyDescent="0.25">
      <c r="A5247" s="7">
        <v>42552</v>
      </c>
      <c r="B5247" s="8">
        <v>64.1755</v>
      </c>
    </row>
    <row r="5248" spans="1:2" x14ac:dyDescent="0.25">
      <c r="A5248" s="7">
        <v>42553</v>
      </c>
      <c r="B5248" s="8">
        <v>64.016499999999994</v>
      </c>
    </row>
    <row r="5249" spans="1:2" x14ac:dyDescent="0.25">
      <c r="A5249" s="7">
        <v>42556</v>
      </c>
      <c r="B5249" s="8">
        <v>63.684399999999997</v>
      </c>
    </row>
    <row r="5250" spans="1:2" x14ac:dyDescent="0.25">
      <c r="A5250" s="7">
        <v>42557</v>
      </c>
      <c r="B5250" s="8">
        <v>64.267600000000002</v>
      </c>
    </row>
    <row r="5251" spans="1:2" x14ac:dyDescent="0.25">
      <c r="A5251" s="7">
        <v>42558</v>
      </c>
      <c r="B5251" s="8">
        <v>64.630399999999995</v>
      </c>
    </row>
    <row r="5252" spans="1:2" x14ac:dyDescent="0.25">
      <c r="A5252" s="7">
        <v>42559</v>
      </c>
      <c r="B5252" s="8">
        <v>64.05</v>
      </c>
    </row>
    <row r="5253" spans="1:2" x14ac:dyDescent="0.25">
      <c r="A5253" s="7">
        <v>42560</v>
      </c>
      <c r="B5253" s="8">
        <v>64.248800000000003</v>
      </c>
    </row>
    <row r="5254" spans="1:2" x14ac:dyDescent="0.25">
      <c r="A5254" s="7">
        <v>42563</v>
      </c>
      <c r="B5254" s="8">
        <v>64.202399999999997</v>
      </c>
    </row>
    <row r="5255" spans="1:2" x14ac:dyDescent="0.25">
      <c r="A5255" s="7">
        <v>42564</v>
      </c>
      <c r="B5255" s="8">
        <v>63.902900000000002</v>
      </c>
    </row>
    <row r="5256" spans="1:2" x14ac:dyDescent="0.25">
      <c r="A5256" s="7">
        <v>42565</v>
      </c>
      <c r="B5256" s="8">
        <v>63.853099999999998</v>
      </c>
    </row>
    <row r="5257" spans="1:2" x14ac:dyDescent="0.25">
      <c r="A5257" s="7">
        <v>42566</v>
      </c>
      <c r="B5257" s="8">
        <v>63.577300000000001</v>
      </c>
    </row>
    <row r="5258" spans="1:2" x14ac:dyDescent="0.25">
      <c r="A5258" s="7">
        <v>42567</v>
      </c>
      <c r="B5258" s="8">
        <v>63.169699999999999</v>
      </c>
    </row>
    <row r="5259" spans="1:2" x14ac:dyDescent="0.25">
      <c r="A5259" s="7">
        <v>42570</v>
      </c>
      <c r="B5259" s="8">
        <v>63.115400000000001</v>
      </c>
    </row>
    <row r="5260" spans="1:2" x14ac:dyDescent="0.25">
      <c r="A5260" s="7">
        <v>42571</v>
      </c>
      <c r="B5260" s="8">
        <v>62.989100000000001</v>
      </c>
    </row>
    <row r="5261" spans="1:2" x14ac:dyDescent="0.25">
      <c r="A5261" s="7">
        <v>42572</v>
      </c>
      <c r="B5261" s="8">
        <v>63.418300000000002</v>
      </c>
    </row>
    <row r="5262" spans="1:2" x14ac:dyDescent="0.25">
      <c r="A5262" s="7">
        <v>42573</v>
      </c>
      <c r="B5262" s="8">
        <v>63.737299999999998</v>
      </c>
    </row>
    <row r="5263" spans="1:2" x14ac:dyDescent="0.25">
      <c r="A5263" s="7">
        <v>42574</v>
      </c>
      <c r="B5263" s="8">
        <v>64.626999999999995</v>
      </c>
    </row>
    <row r="5264" spans="1:2" x14ac:dyDescent="0.25">
      <c r="A5264" s="7">
        <v>42577</v>
      </c>
      <c r="B5264" s="8">
        <v>64.918400000000005</v>
      </c>
    </row>
    <row r="5265" spans="1:2" x14ac:dyDescent="0.25">
      <c r="A5265" s="7">
        <v>42578</v>
      </c>
      <c r="B5265" s="8">
        <v>65.740799999999993</v>
      </c>
    </row>
    <row r="5266" spans="1:2" x14ac:dyDescent="0.25">
      <c r="A5266" s="7">
        <v>42579</v>
      </c>
      <c r="B5266" s="8">
        <v>65.946700000000007</v>
      </c>
    </row>
    <row r="5267" spans="1:2" x14ac:dyDescent="0.25">
      <c r="A5267" s="7">
        <v>42580</v>
      </c>
      <c r="B5267" s="8">
        <v>66.112499999999997</v>
      </c>
    </row>
    <row r="5268" spans="1:2" x14ac:dyDescent="0.25">
      <c r="A5268" s="7">
        <v>42581</v>
      </c>
      <c r="B5268" s="8">
        <v>67.051199999999994</v>
      </c>
    </row>
    <row r="5269" spans="1:2" x14ac:dyDescent="0.25">
      <c r="A5269" s="7">
        <v>42584</v>
      </c>
      <c r="B5269" s="8">
        <v>65.955299999999994</v>
      </c>
    </row>
    <row r="5270" spans="1:2" x14ac:dyDescent="0.25">
      <c r="A5270" s="7">
        <v>42585</v>
      </c>
      <c r="B5270" s="8">
        <v>66.881600000000006</v>
      </c>
    </row>
    <row r="5271" spans="1:2" x14ac:dyDescent="0.25">
      <c r="A5271" s="7">
        <v>42586</v>
      </c>
      <c r="B5271" s="8">
        <v>66.742000000000004</v>
      </c>
    </row>
    <row r="5272" spans="1:2" x14ac:dyDescent="0.25">
      <c r="A5272" s="7">
        <v>42587</v>
      </c>
      <c r="B5272" s="8">
        <v>66.394099999999995</v>
      </c>
    </row>
    <row r="5273" spans="1:2" x14ac:dyDescent="0.25">
      <c r="A5273" s="7">
        <v>42588</v>
      </c>
      <c r="B5273" s="8">
        <v>65.562700000000007</v>
      </c>
    </row>
    <row r="5274" spans="1:2" x14ac:dyDescent="0.25">
      <c r="A5274" s="7">
        <v>42591</v>
      </c>
      <c r="B5274" s="8">
        <v>65.079899999999995</v>
      </c>
    </row>
    <row r="5275" spans="1:2" x14ac:dyDescent="0.25">
      <c r="A5275" s="7">
        <v>42592</v>
      </c>
      <c r="B5275" s="8">
        <v>64.784800000000004</v>
      </c>
    </row>
    <row r="5276" spans="1:2" x14ac:dyDescent="0.25">
      <c r="A5276" s="7">
        <v>42593</v>
      </c>
      <c r="B5276" s="8">
        <v>64.813699999999997</v>
      </c>
    </row>
    <row r="5277" spans="1:2" x14ac:dyDescent="0.25">
      <c r="A5277" s="7">
        <v>42594</v>
      </c>
      <c r="B5277" s="8">
        <v>64.949700000000007</v>
      </c>
    </row>
    <row r="5278" spans="1:2" x14ac:dyDescent="0.25">
      <c r="A5278" s="7">
        <v>42595</v>
      </c>
      <c r="B5278" s="8">
        <v>64.336399999999998</v>
      </c>
    </row>
    <row r="5279" spans="1:2" x14ac:dyDescent="0.25">
      <c r="A5279" s="7">
        <v>42598</v>
      </c>
      <c r="B5279" s="8">
        <v>64.207599999999999</v>
      </c>
    </row>
    <row r="5280" spans="1:2" x14ac:dyDescent="0.25">
      <c r="A5280" s="7">
        <v>42599</v>
      </c>
      <c r="B5280" s="8">
        <v>63.9514</v>
      </c>
    </row>
    <row r="5281" spans="1:2" x14ac:dyDescent="0.25">
      <c r="A5281" s="7">
        <v>42600</v>
      </c>
      <c r="B5281" s="8">
        <v>63.994300000000003</v>
      </c>
    </row>
    <row r="5282" spans="1:2" x14ac:dyDescent="0.25">
      <c r="A5282" s="7">
        <v>42601</v>
      </c>
      <c r="B5282" s="8">
        <v>63.548699999999997</v>
      </c>
    </row>
    <row r="5283" spans="1:2" x14ac:dyDescent="0.25">
      <c r="A5283" s="7">
        <v>42602</v>
      </c>
      <c r="B5283" s="8">
        <v>63.939100000000003</v>
      </c>
    </row>
    <row r="5284" spans="1:2" x14ac:dyDescent="0.25">
      <c r="A5284" s="7">
        <v>42605</v>
      </c>
      <c r="B5284" s="8">
        <v>64.207800000000006</v>
      </c>
    </row>
    <row r="5285" spans="1:2" x14ac:dyDescent="0.25">
      <c r="A5285" s="7">
        <v>42606</v>
      </c>
      <c r="B5285" s="8">
        <v>64.7684</v>
      </c>
    </row>
    <row r="5286" spans="1:2" x14ac:dyDescent="0.25">
      <c r="A5286" s="7">
        <v>42607</v>
      </c>
      <c r="B5286" s="8">
        <v>64.813999999999993</v>
      </c>
    </row>
    <row r="5287" spans="1:2" x14ac:dyDescent="0.25">
      <c r="A5287" s="7">
        <v>42608</v>
      </c>
      <c r="B5287" s="8">
        <v>64.945899999999995</v>
      </c>
    </row>
    <row r="5288" spans="1:2" x14ac:dyDescent="0.25">
      <c r="A5288" s="7">
        <v>42609</v>
      </c>
      <c r="B5288" s="8">
        <v>64.738</v>
      </c>
    </row>
    <row r="5289" spans="1:2" x14ac:dyDescent="0.25">
      <c r="A5289" s="7">
        <v>42612</v>
      </c>
      <c r="B5289" s="8">
        <v>65.081000000000003</v>
      </c>
    </row>
    <row r="5290" spans="1:2" x14ac:dyDescent="0.25">
      <c r="A5290" s="7">
        <v>42613</v>
      </c>
      <c r="B5290" s="8">
        <v>64.907200000000003</v>
      </c>
    </row>
    <row r="5291" spans="1:2" x14ac:dyDescent="0.25">
      <c r="A5291" s="7">
        <v>42614</v>
      </c>
      <c r="B5291" s="8">
        <v>65.253500000000003</v>
      </c>
    </row>
    <row r="5292" spans="1:2" x14ac:dyDescent="0.25">
      <c r="A5292" s="7">
        <v>42615</v>
      </c>
      <c r="B5292" s="8">
        <v>65.256600000000006</v>
      </c>
    </row>
    <row r="5293" spans="1:2" x14ac:dyDescent="0.25">
      <c r="A5293" s="7">
        <v>42616</v>
      </c>
      <c r="B5293" s="8">
        <v>65.868399999999994</v>
      </c>
    </row>
    <row r="5294" spans="1:2" x14ac:dyDescent="0.25">
      <c r="A5294" s="7">
        <v>42619</v>
      </c>
      <c r="B5294" s="8">
        <v>64.764399999999995</v>
      </c>
    </row>
    <row r="5295" spans="1:2" x14ac:dyDescent="0.25">
      <c r="A5295" s="7">
        <v>42620</v>
      </c>
      <c r="B5295" s="8">
        <v>64.830600000000004</v>
      </c>
    </row>
    <row r="5296" spans="1:2" x14ac:dyDescent="0.25">
      <c r="A5296" s="7">
        <v>42621</v>
      </c>
      <c r="B5296" s="8">
        <v>64.380399999999995</v>
      </c>
    </row>
    <row r="5297" spans="1:2" x14ac:dyDescent="0.25">
      <c r="A5297" s="7">
        <v>42622</v>
      </c>
      <c r="B5297" s="8">
        <v>63.972999999999999</v>
      </c>
    </row>
    <row r="5298" spans="1:2" x14ac:dyDescent="0.25">
      <c r="A5298" s="7">
        <v>42623</v>
      </c>
      <c r="B5298" s="8">
        <v>64.161699999999996</v>
      </c>
    </row>
    <row r="5299" spans="1:2" x14ac:dyDescent="0.25">
      <c r="A5299" s="7">
        <v>42626</v>
      </c>
      <c r="B5299" s="8">
        <v>65.053899999999999</v>
      </c>
    </row>
    <row r="5300" spans="1:2" x14ac:dyDescent="0.25">
      <c r="A5300" s="7">
        <v>42627</v>
      </c>
      <c r="B5300" s="8">
        <v>64.810199999999995</v>
      </c>
    </row>
    <row r="5301" spans="1:2" x14ac:dyDescent="0.25">
      <c r="A5301" s="7">
        <v>42628</v>
      </c>
      <c r="B5301" s="8">
        <v>64.973699999999994</v>
      </c>
    </row>
    <row r="5302" spans="1:2" x14ac:dyDescent="0.25">
      <c r="A5302" s="7">
        <v>42629</v>
      </c>
      <c r="B5302" s="8">
        <v>65.216999999999999</v>
      </c>
    </row>
    <row r="5303" spans="1:2" x14ac:dyDescent="0.25">
      <c r="A5303" s="7">
        <v>42630</v>
      </c>
      <c r="B5303" s="8">
        <v>64.994</v>
      </c>
    </row>
    <row r="5304" spans="1:2" x14ac:dyDescent="0.25">
      <c r="A5304" s="7">
        <v>42633</v>
      </c>
      <c r="B5304" s="8">
        <v>64.917299999999997</v>
      </c>
    </row>
    <row r="5305" spans="1:2" x14ac:dyDescent="0.25">
      <c r="A5305" s="7">
        <v>42634</v>
      </c>
      <c r="B5305" s="8">
        <v>64.751300000000001</v>
      </c>
    </row>
    <row r="5306" spans="1:2" x14ac:dyDescent="0.25">
      <c r="A5306" s="7">
        <v>42635</v>
      </c>
      <c r="B5306" s="8">
        <v>64.442400000000006</v>
      </c>
    </row>
    <row r="5307" spans="1:2" x14ac:dyDescent="0.25">
      <c r="A5307" s="7">
        <v>42636</v>
      </c>
      <c r="B5307" s="8">
        <v>63.794199999999996</v>
      </c>
    </row>
    <row r="5308" spans="1:2" x14ac:dyDescent="0.25">
      <c r="A5308" s="7">
        <v>42637</v>
      </c>
      <c r="B5308" s="8">
        <v>63.864199999999997</v>
      </c>
    </row>
    <row r="5309" spans="1:2" x14ac:dyDescent="0.25">
      <c r="A5309" s="7">
        <v>42640</v>
      </c>
      <c r="B5309" s="8">
        <v>64.150599999999997</v>
      </c>
    </row>
    <row r="5310" spans="1:2" x14ac:dyDescent="0.25">
      <c r="A5310" s="7">
        <v>42641</v>
      </c>
      <c r="B5310" s="8">
        <v>63.692100000000003</v>
      </c>
    </row>
    <row r="5311" spans="1:2" x14ac:dyDescent="0.25">
      <c r="A5311" s="7">
        <v>42642</v>
      </c>
      <c r="B5311" s="8">
        <v>63.950899999999997</v>
      </c>
    </row>
    <row r="5312" spans="1:2" x14ac:dyDescent="0.25">
      <c r="A5312" s="7">
        <v>42643</v>
      </c>
      <c r="B5312" s="8">
        <v>63.158099999999997</v>
      </c>
    </row>
    <row r="5313" spans="1:2" x14ac:dyDescent="0.25">
      <c r="A5313" s="7">
        <v>42644</v>
      </c>
      <c r="B5313" s="8">
        <v>63.396000000000001</v>
      </c>
    </row>
    <row r="5314" spans="1:2" x14ac:dyDescent="0.25">
      <c r="A5314" s="7">
        <v>42647</v>
      </c>
      <c r="B5314" s="8">
        <v>62.547699999999999</v>
      </c>
    </row>
    <row r="5315" spans="1:2" x14ac:dyDescent="0.25">
      <c r="A5315" s="7">
        <v>42648</v>
      </c>
      <c r="B5315" s="8">
        <v>62.432299999999998</v>
      </c>
    </row>
    <row r="5316" spans="1:2" x14ac:dyDescent="0.25">
      <c r="A5316" s="7">
        <v>42649</v>
      </c>
      <c r="B5316" s="8">
        <v>62.458300000000001</v>
      </c>
    </row>
    <row r="5317" spans="1:2" x14ac:dyDescent="0.25">
      <c r="A5317" s="7">
        <v>42650</v>
      </c>
      <c r="B5317" s="8">
        <v>62.39</v>
      </c>
    </row>
    <row r="5318" spans="1:2" x14ac:dyDescent="0.25">
      <c r="A5318" s="7">
        <v>42651</v>
      </c>
      <c r="B5318" s="8">
        <v>62.303100000000001</v>
      </c>
    </row>
    <row r="5319" spans="1:2" x14ac:dyDescent="0.25">
      <c r="A5319" s="7">
        <v>42654</v>
      </c>
      <c r="B5319" s="8">
        <v>62.388399999999997</v>
      </c>
    </row>
    <row r="5320" spans="1:2" x14ac:dyDescent="0.25">
      <c r="A5320" s="7">
        <v>42655</v>
      </c>
      <c r="B5320" s="8">
        <v>62.194600000000001</v>
      </c>
    </row>
    <row r="5321" spans="1:2" x14ac:dyDescent="0.25">
      <c r="A5321" s="7">
        <v>42656</v>
      </c>
      <c r="B5321" s="8">
        <v>62.589199999999998</v>
      </c>
    </row>
    <row r="5322" spans="1:2" x14ac:dyDescent="0.25">
      <c r="A5322" s="7">
        <v>42657</v>
      </c>
      <c r="B5322" s="8">
        <v>63.346499999999999</v>
      </c>
    </row>
    <row r="5323" spans="1:2" x14ac:dyDescent="0.25">
      <c r="A5323" s="7">
        <v>42658</v>
      </c>
      <c r="B5323" s="8">
        <v>62.993400000000001</v>
      </c>
    </row>
    <row r="5324" spans="1:2" x14ac:dyDescent="0.25">
      <c r="A5324" s="7">
        <v>42661</v>
      </c>
      <c r="B5324" s="8">
        <v>63.151000000000003</v>
      </c>
    </row>
    <row r="5325" spans="1:2" x14ac:dyDescent="0.25">
      <c r="A5325" s="7">
        <v>42662</v>
      </c>
      <c r="B5325" s="8">
        <v>62.89</v>
      </c>
    </row>
    <row r="5326" spans="1:2" x14ac:dyDescent="0.25">
      <c r="A5326" s="7">
        <v>42663</v>
      </c>
      <c r="B5326" s="8">
        <v>62.584099999999999</v>
      </c>
    </row>
    <row r="5327" spans="1:2" x14ac:dyDescent="0.25">
      <c r="A5327" s="7">
        <v>42664</v>
      </c>
      <c r="B5327" s="8">
        <v>62.419400000000003</v>
      </c>
    </row>
    <row r="5328" spans="1:2" x14ac:dyDescent="0.25">
      <c r="A5328" s="7">
        <v>42665</v>
      </c>
      <c r="B5328" s="8">
        <v>62.4499</v>
      </c>
    </row>
    <row r="5329" spans="1:2" x14ac:dyDescent="0.25">
      <c r="A5329" s="7">
        <v>42668</v>
      </c>
      <c r="B5329" s="8">
        <v>62.234900000000003</v>
      </c>
    </row>
    <row r="5330" spans="1:2" x14ac:dyDescent="0.25">
      <c r="A5330" s="7">
        <v>42669</v>
      </c>
      <c r="B5330" s="8">
        <v>62.048000000000002</v>
      </c>
    </row>
    <row r="5331" spans="1:2" x14ac:dyDescent="0.25">
      <c r="A5331" s="7">
        <v>42670</v>
      </c>
      <c r="B5331" s="8">
        <v>62.259700000000002</v>
      </c>
    </row>
    <row r="5332" spans="1:2" x14ac:dyDescent="0.25">
      <c r="A5332" s="7">
        <v>42671</v>
      </c>
      <c r="B5332" s="8">
        <v>63.039900000000003</v>
      </c>
    </row>
    <row r="5333" spans="1:2" x14ac:dyDescent="0.25">
      <c r="A5333" s="7">
        <v>42672</v>
      </c>
      <c r="B5333" s="8">
        <v>62.903700000000001</v>
      </c>
    </row>
    <row r="5334" spans="1:2" x14ac:dyDescent="0.25">
      <c r="A5334" s="7">
        <v>42675</v>
      </c>
      <c r="B5334" s="8">
        <v>63.217399999999998</v>
      </c>
    </row>
    <row r="5335" spans="1:2" x14ac:dyDescent="0.25">
      <c r="A5335" s="7">
        <v>42676</v>
      </c>
      <c r="B5335" s="8">
        <v>63.202500000000001</v>
      </c>
    </row>
    <row r="5336" spans="1:2" x14ac:dyDescent="0.25">
      <c r="A5336" s="7">
        <v>42677</v>
      </c>
      <c r="B5336" s="8">
        <v>63.416600000000003</v>
      </c>
    </row>
    <row r="5337" spans="1:2" x14ac:dyDescent="0.25">
      <c r="A5337" s="7">
        <v>42678</v>
      </c>
      <c r="B5337" s="8">
        <v>63.504300000000001</v>
      </c>
    </row>
    <row r="5338" spans="1:2" x14ac:dyDescent="0.25">
      <c r="A5338" s="7">
        <v>42682</v>
      </c>
      <c r="B5338" s="8">
        <v>63.907400000000003</v>
      </c>
    </row>
    <row r="5339" spans="1:2" x14ac:dyDescent="0.25">
      <c r="A5339" s="7">
        <v>42683</v>
      </c>
      <c r="B5339" s="8">
        <v>63.736400000000003</v>
      </c>
    </row>
    <row r="5340" spans="1:2" x14ac:dyDescent="0.25">
      <c r="A5340" s="7">
        <v>42684</v>
      </c>
      <c r="B5340" s="8">
        <v>63.892800000000001</v>
      </c>
    </row>
    <row r="5341" spans="1:2" x14ac:dyDescent="0.25">
      <c r="A5341" s="7">
        <v>42685</v>
      </c>
      <c r="B5341" s="8">
        <v>63.4161</v>
      </c>
    </row>
    <row r="5342" spans="1:2" x14ac:dyDescent="0.25">
      <c r="A5342" s="7">
        <v>42686</v>
      </c>
      <c r="B5342" s="8">
        <v>65.216700000000003</v>
      </c>
    </row>
    <row r="5343" spans="1:2" x14ac:dyDescent="0.25">
      <c r="A5343" s="7">
        <v>42689</v>
      </c>
      <c r="B5343" s="8">
        <v>65.859099999999998</v>
      </c>
    </row>
    <row r="5344" spans="1:2" x14ac:dyDescent="0.25">
      <c r="A5344" s="7">
        <v>42690</v>
      </c>
      <c r="B5344" s="8">
        <v>65.5548</v>
      </c>
    </row>
    <row r="5345" spans="1:2" x14ac:dyDescent="0.25">
      <c r="A5345" s="7">
        <v>42691</v>
      </c>
      <c r="B5345" s="8">
        <v>64.546300000000002</v>
      </c>
    </row>
    <row r="5346" spans="1:2" x14ac:dyDescent="0.25">
      <c r="A5346" s="7">
        <v>42692</v>
      </c>
      <c r="B5346" s="8">
        <v>64.915400000000005</v>
      </c>
    </row>
    <row r="5347" spans="1:2" x14ac:dyDescent="0.25">
      <c r="A5347" s="7">
        <v>42693</v>
      </c>
      <c r="B5347" s="8">
        <v>65.1023</v>
      </c>
    </row>
    <row r="5348" spans="1:2" x14ac:dyDescent="0.25">
      <c r="A5348" s="7">
        <v>42696</v>
      </c>
      <c r="B5348" s="8">
        <v>64.358000000000004</v>
      </c>
    </row>
    <row r="5349" spans="1:2" x14ac:dyDescent="0.25">
      <c r="A5349" s="7">
        <v>42697</v>
      </c>
      <c r="B5349" s="8">
        <v>63.6282</v>
      </c>
    </row>
    <row r="5350" spans="1:2" x14ac:dyDescent="0.25">
      <c r="A5350" s="7">
        <v>42698</v>
      </c>
      <c r="B5350" s="8">
        <v>64.008700000000005</v>
      </c>
    </row>
    <row r="5351" spans="1:2" x14ac:dyDescent="0.25">
      <c r="A5351" s="7">
        <v>42699</v>
      </c>
      <c r="B5351" s="8">
        <v>64.627899999999997</v>
      </c>
    </row>
    <row r="5352" spans="1:2" x14ac:dyDescent="0.25">
      <c r="A5352" s="7">
        <v>42700</v>
      </c>
      <c r="B5352" s="8">
        <v>64.617400000000004</v>
      </c>
    </row>
    <row r="5353" spans="1:2" x14ac:dyDescent="0.25">
      <c r="A5353" s="7">
        <v>42703</v>
      </c>
      <c r="B5353" s="8">
        <v>64.915300000000002</v>
      </c>
    </row>
    <row r="5354" spans="1:2" x14ac:dyDescent="0.25">
      <c r="A5354" s="7">
        <v>42704</v>
      </c>
      <c r="B5354" s="8">
        <v>64.944900000000004</v>
      </c>
    </row>
    <row r="5355" spans="1:2" x14ac:dyDescent="0.25">
      <c r="A5355" s="7">
        <v>42705</v>
      </c>
      <c r="B5355" s="8">
        <v>65.238200000000006</v>
      </c>
    </row>
    <row r="5356" spans="1:2" x14ac:dyDescent="0.25">
      <c r="A5356" s="7">
        <v>42706</v>
      </c>
      <c r="B5356" s="8">
        <v>63.680700000000002</v>
      </c>
    </row>
    <row r="5357" spans="1:2" x14ac:dyDescent="0.25">
      <c r="A5357" s="7">
        <v>42707</v>
      </c>
      <c r="B5357" s="8">
        <v>64.152799999999999</v>
      </c>
    </row>
    <row r="5358" spans="1:2" x14ac:dyDescent="0.25">
      <c r="A5358" s="7">
        <v>42710</v>
      </c>
      <c r="B5358" s="8">
        <v>63.924199999999999</v>
      </c>
    </row>
    <row r="5359" spans="1:2" x14ac:dyDescent="0.25">
      <c r="A5359" s="7">
        <v>42711</v>
      </c>
      <c r="B5359" s="8">
        <v>63.874099999999999</v>
      </c>
    </row>
    <row r="5360" spans="1:2" x14ac:dyDescent="0.25">
      <c r="A5360" s="7">
        <v>42712</v>
      </c>
      <c r="B5360" s="8">
        <v>63.9114</v>
      </c>
    </row>
    <row r="5361" spans="1:2" x14ac:dyDescent="0.25">
      <c r="A5361" s="7">
        <v>42713</v>
      </c>
      <c r="B5361" s="8">
        <v>63.390099999999997</v>
      </c>
    </row>
    <row r="5362" spans="1:2" x14ac:dyDescent="0.25">
      <c r="A5362" s="7">
        <v>42714</v>
      </c>
      <c r="B5362" s="8">
        <v>63.302799999999998</v>
      </c>
    </row>
    <row r="5363" spans="1:2" x14ac:dyDescent="0.25">
      <c r="A5363" s="7">
        <v>42717</v>
      </c>
      <c r="B5363" s="8">
        <v>61.580399999999997</v>
      </c>
    </row>
    <row r="5364" spans="1:2" x14ac:dyDescent="0.25">
      <c r="A5364" s="7">
        <v>42718</v>
      </c>
      <c r="B5364" s="8">
        <v>61.069000000000003</v>
      </c>
    </row>
    <row r="5365" spans="1:2" x14ac:dyDescent="0.25">
      <c r="A5365" s="7">
        <v>42719</v>
      </c>
      <c r="B5365" s="8">
        <v>60.807899999999997</v>
      </c>
    </row>
    <row r="5366" spans="1:2" x14ac:dyDescent="0.25">
      <c r="A5366" s="7">
        <v>42720</v>
      </c>
      <c r="B5366" s="8">
        <v>61.636800000000001</v>
      </c>
    </row>
    <row r="5367" spans="1:2" x14ac:dyDescent="0.25">
      <c r="A5367" s="7">
        <v>42721</v>
      </c>
      <c r="B5367" s="8">
        <v>61.7515</v>
      </c>
    </row>
    <row r="5368" spans="1:2" x14ac:dyDescent="0.25">
      <c r="A5368" s="7">
        <v>42724</v>
      </c>
      <c r="B5368" s="8">
        <v>61.793100000000003</v>
      </c>
    </row>
    <row r="5369" spans="1:2" x14ac:dyDescent="0.25">
      <c r="A5369" s="7">
        <v>42725</v>
      </c>
      <c r="B5369" s="8">
        <v>61.796700000000001</v>
      </c>
    </row>
    <row r="5370" spans="1:2" x14ac:dyDescent="0.25">
      <c r="A5370" s="7">
        <v>42726</v>
      </c>
      <c r="B5370" s="8">
        <v>61.109200000000001</v>
      </c>
    </row>
    <row r="5371" spans="1:2" x14ac:dyDescent="0.25">
      <c r="A5371" s="7">
        <v>42727</v>
      </c>
      <c r="B5371" s="8">
        <v>60.864100000000001</v>
      </c>
    </row>
    <row r="5372" spans="1:2" x14ac:dyDescent="0.25">
      <c r="A5372" s="7">
        <v>42728</v>
      </c>
      <c r="B5372" s="8">
        <v>60.852800000000002</v>
      </c>
    </row>
    <row r="5373" spans="1:2" x14ac:dyDescent="0.25">
      <c r="A5373" s="7">
        <v>42731</v>
      </c>
      <c r="B5373" s="8">
        <v>60.9084</v>
      </c>
    </row>
    <row r="5374" spans="1:2" x14ac:dyDescent="0.25">
      <c r="A5374" s="7">
        <v>42732</v>
      </c>
      <c r="B5374" s="8">
        <v>60.858699999999999</v>
      </c>
    </row>
    <row r="5375" spans="1:2" x14ac:dyDescent="0.25">
      <c r="A5375" s="7">
        <v>42733</v>
      </c>
      <c r="B5375" s="8">
        <v>60.666899999999998</v>
      </c>
    </row>
    <row r="5376" spans="1:2" x14ac:dyDescent="0.25">
      <c r="A5376" s="7">
        <v>42734</v>
      </c>
      <c r="B5376" s="8">
        <v>60.273000000000003</v>
      </c>
    </row>
    <row r="5377" spans="1:2" x14ac:dyDescent="0.25">
      <c r="A5377" s="7">
        <v>42735</v>
      </c>
      <c r="B5377" s="8">
        <v>60.6569</v>
      </c>
    </row>
    <row r="5378" spans="1:2" x14ac:dyDescent="0.25">
      <c r="A5378" s="7">
        <v>42745</v>
      </c>
      <c r="B5378" s="8">
        <v>59.896099999999997</v>
      </c>
    </row>
    <row r="5379" spans="1:2" x14ac:dyDescent="0.25">
      <c r="A5379" s="7">
        <v>42746</v>
      </c>
      <c r="B5379" s="8">
        <v>59.953299999999999</v>
      </c>
    </row>
    <row r="5380" spans="1:2" x14ac:dyDescent="0.25">
      <c r="A5380" s="7">
        <v>42747</v>
      </c>
      <c r="B5380" s="8">
        <v>60.1614</v>
      </c>
    </row>
    <row r="5381" spans="1:2" x14ac:dyDescent="0.25">
      <c r="A5381" s="7">
        <v>42748</v>
      </c>
      <c r="B5381" s="8">
        <v>59.497799999999998</v>
      </c>
    </row>
    <row r="5382" spans="1:2" x14ac:dyDescent="0.25">
      <c r="A5382" s="7">
        <v>42749</v>
      </c>
      <c r="B5382" s="8">
        <v>59.37</v>
      </c>
    </row>
    <row r="5383" spans="1:2" x14ac:dyDescent="0.25">
      <c r="A5383" s="7">
        <v>42752</v>
      </c>
      <c r="B5383" s="8">
        <v>59.606699999999996</v>
      </c>
    </row>
    <row r="5384" spans="1:2" x14ac:dyDescent="0.25">
      <c r="A5384" s="7">
        <v>42753</v>
      </c>
      <c r="B5384" s="8">
        <v>59.401499999999999</v>
      </c>
    </row>
    <row r="5385" spans="1:2" x14ac:dyDescent="0.25">
      <c r="A5385" s="7">
        <v>42754</v>
      </c>
      <c r="B5385" s="8">
        <v>59.183</v>
      </c>
    </row>
    <row r="5386" spans="1:2" x14ac:dyDescent="0.25">
      <c r="A5386" s="7">
        <v>42755</v>
      </c>
      <c r="B5386" s="8">
        <v>59.3521</v>
      </c>
    </row>
    <row r="5387" spans="1:2" x14ac:dyDescent="0.25">
      <c r="A5387" s="7">
        <v>42756</v>
      </c>
      <c r="B5387" s="8">
        <v>59.669699999999999</v>
      </c>
    </row>
    <row r="5388" spans="1:2" x14ac:dyDescent="0.25">
      <c r="A5388" s="7">
        <v>42759</v>
      </c>
      <c r="B5388" s="8">
        <v>59.503399999999999</v>
      </c>
    </row>
    <row r="5389" spans="1:2" x14ac:dyDescent="0.25">
      <c r="A5389" s="7">
        <v>42760</v>
      </c>
      <c r="B5389" s="8">
        <v>59.216799999999999</v>
      </c>
    </row>
    <row r="5390" spans="1:2" x14ac:dyDescent="0.25">
      <c r="A5390" s="7">
        <v>42761</v>
      </c>
      <c r="B5390" s="8">
        <v>59.148899999999998</v>
      </c>
    </row>
    <row r="5391" spans="1:2" x14ac:dyDescent="0.25">
      <c r="A5391" s="7">
        <v>42762</v>
      </c>
      <c r="B5391" s="8">
        <v>59.635599999999997</v>
      </c>
    </row>
    <row r="5392" spans="1:2" x14ac:dyDescent="0.25">
      <c r="A5392" s="7">
        <v>42763</v>
      </c>
      <c r="B5392" s="8">
        <v>60.319600000000001</v>
      </c>
    </row>
    <row r="5393" spans="1:2" x14ac:dyDescent="0.25">
      <c r="A5393" s="7">
        <v>42766</v>
      </c>
      <c r="B5393" s="8">
        <v>60.161799999999999</v>
      </c>
    </row>
    <row r="5394" spans="1:2" x14ac:dyDescent="0.25">
      <c r="A5394" s="7">
        <v>42767</v>
      </c>
      <c r="B5394" s="8">
        <v>60.085099999999997</v>
      </c>
    </row>
    <row r="5395" spans="1:2" x14ac:dyDescent="0.25">
      <c r="A5395" s="7">
        <v>42768</v>
      </c>
      <c r="B5395" s="8">
        <v>60.309899999999999</v>
      </c>
    </row>
    <row r="5396" spans="1:2" x14ac:dyDescent="0.25">
      <c r="A5396" s="7">
        <v>42769</v>
      </c>
      <c r="B5396" s="8">
        <v>59.985799999999998</v>
      </c>
    </row>
    <row r="5397" spans="1:2" x14ac:dyDescent="0.25">
      <c r="A5397" s="7">
        <v>42770</v>
      </c>
      <c r="B5397" s="8">
        <v>59.313699999999997</v>
      </c>
    </row>
    <row r="5398" spans="1:2" x14ac:dyDescent="0.25">
      <c r="A5398" s="7">
        <v>42773</v>
      </c>
      <c r="B5398" s="8">
        <v>58.7121</v>
      </c>
    </row>
    <row r="5399" spans="1:2" x14ac:dyDescent="0.25">
      <c r="A5399" s="7">
        <v>42774</v>
      </c>
      <c r="B5399" s="8">
        <v>59.193300000000001</v>
      </c>
    </row>
    <row r="5400" spans="1:2" x14ac:dyDescent="0.25">
      <c r="A5400" s="7">
        <v>42775</v>
      </c>
      <c r="B5400" s="8">
        <v>59.512900000000002</v>
      </c>
    </row>
    <row r="5401" spans="1:2" x14ac:dyDescent="0.25">
      <c r="A5401" s="7">
        <v>42776</v>
      </c>
      <c r="B5401" s="8">
        <v>59.023499999999999</v>
      </c>
    </row>
    <row r="5402" spans="1:2" x14ac:dyDescent="0.25">
      <c r="A5402" s="7">
        <v>42777</v>
      </c>
      <c r="B5402" s="8">
        <v>58.845700000000001</v>
      </c>
    </row>
    <row r="5403" spans="1:2" x14ac:dyDescent="0.25">
      <c r="A5403" s="7">
        <v>42780</v>
      </c>
      <c r="B5403" s="8">
        <v>58.061900000000001</v>
      </c>
    </row>
    <row r="5404" spans="1:2" x14ac:dyDescent="0.25">
      <c r="A5404" s="7">
        <v>42781</v>
      </c>
      <c r="B5404" s="8">
        <v>57.738799999999998</v>
      </c>
    </row>
    <row r="5405" spans="1:2" x14ac:dyDescent="0.25">
      <c r="A5405" s="7">
        <v>42782</v>
      </c>
      <c r="B5405" s="8">
        <v>56.771900000000002</v>
      </c>
    </row>
    <row r="5406" spans="1:2" x14ac:dyDescent="0.25">
      <c r="A5406" s="7">
        <v>42783</v>
      </c>
      <c r="B5406" s="8">
        <v>57.150700000000001</v>
      </c>
    </row>
    <row r="5407" spans="1:2" x14ac:dyDescent="0.25">
      <c r="A5407" s="7">
        <v>42784</v>
      </c>
      <c r="B5407" s="8">
        <v>57.6342</v>
      </c>
    </row>
    <row r="5408" spans="1:2" x14ac:dyDescent="0.25">
      <c r="A5408" s="7">
        <v>42787</v>
      </c>
      <c r="B5408" s="8">
        <v>58.096699999999998</v>
      </c>
    </row>
    <row r="5409" spans="1:2" x14ac:dyDescent="0.25">
      <c r="A5409" s="7">
        <v>42788</v>
      </c>
      <c r="B5409" s="8">
        <v>57.859000000000002</v>
      </c>
    </row>
    <row r="5410" spans="1:2" x14ac:dyDescent="0.25">
      <c r="A5410" s="7">
        <v>42789</v>
      </c>
      <c r="B5410" s="8">
        <v>57.476199999999999</v>
      </c>
    </row>
    <row r="5411" spans="1:2" x14ac:dyDescent="0.25">
      <c r="A5411" s="7">
        <v>42794</v>
      </c>
      <c r="B5411" s="8">
        <v>57.937100000000001</v>
      </c>
    </row>
    <row r="5412" spans="1:2" x14ac:dyDescent="0.25">
      <c r="A5412" s="7">
        <v>42795</v>
      </c>
      <c r="B5412" s="8">
        <v>57.962699999999998</v>
      </c>
    </row>
    <row r="5413" spans="1:2" x14ac:dyDescent="0.25">
      <c r="A5413" s="7">
        <v>42796</v>
      </c>
      <c r="B5413" s="8">
        <v>58.377600000000001</v>
      </c>
    </row>
    <row r="5414" spans="1:2" x14ac:dyDescent="0.25">
      <c r="A5414" s="7">
        <v>42797</v>
      </c>
      <c r="B5414" s="8">
        <v>58.406700000000001</v>
      </c>
    </row>
    <row r="5415" spans="1:2" x14ac:dyDescent="0.25">
      <c r="A5415" s="7">
        <v>42798</v>
      </c>
      <c r="B5415" s="8">
        <v>58.9099</v>
      </c>
    </row>
    <row r="5416" spans="1:2" x14ac:dyDescent="0.25">
      <c r="A5416" s="7">
        <v>42801</v>
      </c>
      <c r="B5416" s="8">
        <v>58.337000000000003</v>
      </c>
    </row>
    <row r="5417" spans="1:2" x14ac:dyDescent="0.25">
      <c r="A5417" s="7">
        <v>42802</v>
      </c>
      <c r="B5417" s="8">
        <v>58.262999999999998</v>
      </c>
    </row>
    <row r="5418" spans="1:2" x14ac:dyDescent="0.25">
      <c r="A5418" s="7">
        <v>42804</v>
      </c>
      <c r="B5418" s="8">
        <v>58.831800000000001</v>
      </c>
    </row>
    <row r="5419" spans="1:2" x14ac:dyDescent="0.25">
      <c r="A5419" s="7">
        <v>42805</v>
      </c>
      <c r="B5419" s="8">
        <v>59.217399999999998</v>
      </c>
    </row>
    <row r="5420" spans="1:2" x14ac:dyDescent="0.25">
      <c r="A5420" s="7">
        <v>42808</v>
      </c>
      <c r="B5420" s="8">
        <v>59.1327</v>
      </c>
    </row>
    <row r="5421" spans="1:2" x14ac:dyDescent="0.25">
      <c r="A5421" s="7">
        <v>42809</v>
      </c>
      <c r="B5421" s="8">
        <v>58.954000000000001</v>
      </c>
    </row>
    <row r="5422" spans="1:2" x14ac:dyDescent="0.25">
      <c r="A5422" s="7">
        <v>42810</v>
      </c>
      <c r="B5422" s="8">
        <v>59.1128</v>
      </c>
    </row>
    <row r="5423" spans="1:2" x14ac:dyDescent="0.25">
      <c r="A5423" s="7">
        <v>42811</v>
      </c>
      <c r="B5423" s="8">
        <v>58.243699999999997</v>
      </c>
    </row>
    <row r="5424" spans="1:2" x14ac:dyDescent="0.25">
      <c r="A5424" s="7">
        <v>42812</v>
      </c>
      <c r="B5424" s="8">
        <v>57.934399999999997</v>
      </c>
    </row>
    <row r="5425" spans="1:2" x14ac:dyDescent="0.25">
      <c r="A5425" s="7">
        <v>42815</v>
      </c>
      <c r="B5425" s="8">
        <v>57.284700000000001</v>
      </c>
    </row>
    <row r="5426" spans="1:2" x14ac:dyDescent="0.25">
      <c r="A5426" s="7">
        <v>42816</v>
      </c>
      <c r="B5426" s="8">
        <v>57.232300000000002</v>
      </c>
    </row>
    <row r="5427" spans="1:2" x14ac:dyDescent="0.25">
      <c r="A5427" s="7">
        <v>42817</v>
      </c>
      <c r="B5427" s="8">
        <v>57.636000000000003</v>
      </c>
    </row>
    <row r="5428" spans="1:2" x14ac:dyDescent="0.25">
      <c r="A5428" s="7">
        <v>42818</v>
      </c>
      <c r="B5428" s="8">
        <v>57.522799999999997</v>
      </c>
    </row>
    <row r="5429" spans="1:2" x14ac:dyDescent="0.25">
      <c r="A5429" s="7">
        <v>42819</v>
      </c>
      <c r="B5429" s="8">
        <v>57.424700000000001</v>
      </c>
    </row>
    <row r="5430" spans="1:2" x14ac:dyDescent="0.25">
      <c r="A5430" s="7">
        <v>42822</v>
      </c>
      <c r="B5430" s="8">
        <v>57.023299999999999</v>
      </c>
    </row>
    <row r="5431" spans="1:2" x14ac:dyDescent="0.25">
      <c r="A5431" s="7">
        <v>42823</v>
      </c>
      <c r="B5431" s="8">
        <v>56.936399999999999</v>
      </c>
    </row>
    <row r="5432" spans="1:2" x14ac:dyDescent="0.25">
      <c r="A5432" s="7">
        <v>42824</v>
      </c>
      <c r="B5432" s="8">
        <v>57.024099999999997</v>
      </c>
    </row>
    <row r="5433" spans="1:2" x14ac:dyDescent="0.25">
      <c r="A5433" s="7">
        <v>42825</v>
      </c>
      <c r="B5433" s="8">
        <v>56.377899999999997</v>
      </c>
    </row>
    <row r="5434" spans="1:2" x14ac:dyDescent="0.25">
      <c r="A5434" s="7">
        <v>42826</v>
      </c>
      <c r="B5434" s="8">
        <v>55.960599999999999</v>
      </c>
    </row>
    <row r="5435" spans="1:2" x14ac:dyDescent="0.25">
      <c r="A5435" s="7">
        <v>42829</v>
      </c>
      <c r="B5435" s="8">
        <v>56.139600000000002</v>
      </c>
    </row>
    <row r="5436" spans="1:2" x14ac:dyDescent="0.25">
      <c r="A5436" s="7">
        <v>42830</v>
      </c>
      <c r="B5436" s="8">
        <v>56.555300000000003</v>
      </c>
    </row>
    <row r="5437" spans="1:2" x14ac:dyDescent="0.25">
      <c r="A5437" s="7">
        <v>42831</v>
      </c>
      <c r="B5437" s="8">
        <v>55.893999999999998</v>
      </c>
    </row>
    <row r="5438" spans="1:2" x14ac:dyDescent="0.25">
      <c r="A5438" s="7">
        <v>42832</v>
      </c>
      <c r="B5438" s="8">
        <v>56.436900000000001</v>
      </c>
    </row>
    <row r="5439" spans="1:2" x14ac:dyDescent="0.25">
      <c r="A5439" s="7">
        <v>42833</v>
      </c>
      <c r="B5439" s="8">
        <v>56.920099999999998</v>
      </c>
    </row>
    <row r="5440" spans="1:2" x14ac:dyDescent="0.25">
      <c r="A5440" s="7">
        <v>42836</v>
      </c>
      <c r="B5440" s="8">
        <v>57.389600000000002</v>
      </c>
    </row>
    <row r="5441" spans="1:2" x14ac:dyDescent="0.25">
      <c r="A5441" s="7">
        <v>42837</v>
      </c>
      <c r="B5441" s="8">
        <v>56.955199999999998</v>
      </c>
    </row>
    <row r="5442" spans="1:2" x14ac:dyDescent="0.25">
      <c r="A5442" s="7">
        <v>42838</v>
      </c>
      <c r="B5442" s="8">
        <v>56.755600000000001</v>
      </c>
    </row>
    <row r="5443" spans="1:2" x14ac:dyDescent="0.25">
      <c r="A5443" s="7">
        <v>42839</v>
      </c>
      <c r="B5443" s="8">
        <v>56.601900000000001</v>
      </c>
    </row>
    <row r="5444" spans="1:2" x14ac:dyDescent="0.25">
      <c r="A5444" s="7">
        <v>42840</v>
      </c>
      <c r="B5444" s="8">
        <v>56.294499999999999</v>
      </c>
    </row>
    <row r="5445" spans="1:2" x14ac:dyDescent="0.25">
      <c r="A5445" s="7">
        <v>42843</v>
      </c>
      <c r="B5445" s="8">
        <v>56.250500000000002</v>
      </c>
    </row>
    <row r="5446" spans="1:2" x14ac:dyDescent="0.25">
      <c r="A5446" s="7">
        <v>42844</v>
      </c>
      <c r="B5446" s="8">
        <v>55.979300000000002</v>
      </c>
    </row>
    <row r="5447" spans="1:2" x14ac:dyDescent="0.25">
      <c r="A5447" s="7">
        <v>42845</v>
      </c>
      <c r="B5447" s="8">
        <v>56.1753</v>
      </c>
    </row>
    <row r="5448" spans="1:2" x14ac:dyDescent="0.25">
      <c r="A5448" s="7">
        <v>42846</v>
      </c>
      <c r="B5448" s="8">
        <v>56.416499999999999</v>
      </c>
    </row>
    <row r="5449" spans="1:2" x14ac:dyDescent="0.25">
      <c r="A5449" s="7">
        <v>42847</v>
      </c>
      <c r="B5449" s="8">
        <v>56.230699999999999</v>
      </c>
    </row>
    <row r="5450" spans="1:2" x14ac:dyDescent="0.25">
      <c r="A5450" s="7">
        <v>42850</v>
      </c>
      <c r="B5450" s="8">
        <v>56.0794</v>
      </c>
    </row>
    <row r="5451" spans="1:2" x14ac:dyDescent="0.25">
      <c r="A5451" s="7">
        <v>42851</v>
      </c>
      <c r="B5451" s="8">
        <v>55.845300000000002</v>
      </c>
    </row>
    <row r="5452" spans="1:2" x14ac:dyDescent="0.25">
      <c r="A5452" s="7">
        <v>42852</v>
      </c>
      <c r="B5452" s="8">
        <v>56.313099999999999</v>
      </c>
    </row>
    <row r="5453" spans="1:2" x14ac:dyDescent="0.25">
      <c r="A5453" s="7">
        <v>42853</v>
      </c>
      <c r="B5453" s="8">
        <v>56.970700000000001</v>
      </c>
    </row>
    <row r="5454" spans="1:2" x14ac:dyDescent="0.25">
      <c r="A5454" s="7">
        <v>42854</v>
      </c>
      <c r="B5454" s="8">
        <v>56.983800000000002</v>
      </c>
    </row>
    <row r="5455" spans="1:2" x14ac:dyDescent="0.25">
      <c r="A5455" s="7">
        <v>42858</v>
      </c>
      <c r="B5455" s="8">
        <v>56.951799999999999</v>
      </c>
    </row>
    <row r="5456" spans="1:2" x14ac:dyDescent="0.25">
      <c r="A5456" s="7">
        <v>42859</v>
      </c>
      <c r="B5456" s="8">
        <v>57.092700000000001</v>
      </c>
    </row>
    <row r="5457" spans="1:2" x14ac:dyDescent="0.25">
      <c r="A5457" s="7">
        <v>42860</v>
      </c>
      <c r="B5457" s="8">
        <v>57.571399999999997</v>
      </c>
    </row>
    <row r="5458" spans="1:2" x14ac:dyDescent="0.25">
      <c r="A5458" s="7">
        <v>42861</v>
      </c>
      <c r="B5458" s="8">
        <v>58.538200000000003</v>
      </c>
    </row>
    <row r="5459" spans="1:2" x14ac:dyDescent="0.25">
      <c r="A5459" s="7">
        <v>42866</v>
      </c>
      <c r="B5459" s="8">
        <v>58.0824</v>
      </c>
    </row>
    <row r="5460" spans="1:2" x14ac:dyDescent="0.25">
      <c r="A5460" s="7">
        <v>42867</v>
      </c>
      <c r="B5460" s="8">
        <v>57.116100000000003</v>
      </c>
    </row>
    <row r="5461" spans="1:2" x14ac:dyDescent="0.25">
      <c r="A5461" s="7">
        <v>42868</v>
      </c>
      <c r="B5461" s="8">
        <v>57.164000000000001</v>
      </c>
    </row>
    <row r="5462" spans="1:2" x14ac:dyDescent="0.25">
      <c r="A5462" s="7">
        <v>42871</v>
      </c>
      <c r="B5462" s="8">
        <v>56.525799999999997</v>
      </c>
    </row>
    <row r="5463" spans="1:2" x14ac:dyDescent="0.25">
      <c r="A5463" s="7">
        <v>42872</v>
      </c>
      <c r="B5463" s="8">
        <v>56.260300000000001</v>
      </c>
    </row>
    <row r="5464" spans="1:2" x14ac:dyDescent="0.25">
      <c r="A5464" s="7">
        <v>42873</v>
      </c>
      <c r="B5464" s="8">
        <v>56.738300000000002</v>
      </c>
    </row>
    <row r="5465" spans="1:2" x14ac:dyDescent="0.25">
      <c r="A5465" s="7">
        <v>42874</v>
      </c>
      <c r="B5465" s="8">
        <v>57.468299999999999</v>
      </c>
    </row>
    <row r="5466" spans="1:2" x14ac:dyDescent="0.25">
      <c r="A5466" s="7">
        <v>42875</v>
      </c>
      <c r="B5466" s="8">
        <v>57.160200000000003</v>
      </c>
    </row>
    <row r="5467" spans="1:2" x14ac:dyDescent="0.25">
      <c r="A5467" s="7">
        <v>42878</v>
      </c>
      <c r="B5467" s="8">
        <v>56.498800000000003</v>
      </c>
    </row>
    <row r="5468" spans="1:2" x14ac:dyDescent="0.25">
      <c r="A5468" s="7">
        <v>42879</v>
      </c>
      <c r="B5468" s="8">
        <v>56.555199999999999</v>
      </c>
    </row>
    <row r="5469" spans="1:2" x14ac:dyDescent="0.25">
      <c r="A5469" s="7">
        <v>42880</v>
      </c>
      <c r="B5469" s="8">
        <v>56.274299999999997</v>
      </c>
    </row>
    <row r="5470" spans="1:2" x14ac:dyDescent="0.25">
      <c r="A5470" s="7">
        <v>42881</v>
      </c>
      <c r="B5470" s="8">
        <v>56.070099999999996</v>
      </c>
    </row>
    <row r="5471" spans="1:2" x14ac:dyDescent="0.25">
      <c r="A5471" s="7">
        <v>42882</v>
      </c>
      <c r="B5471" s="8">
        <v>56.756</v>
      </c>
    </row>
    <row r="5472" spans="1:2" x14ac:dyDescent="0.25">
      <c r="A5472" s="7">
        <v>42885</v>
      </c>
      <c r="B5472" s="8">
        <v>56.710599999999999</v>
      </c>
    </row>
    <row r="5473" spans="1:2" x14ac:dyDescent="0.25">
      <c r="A5473" s="7">
        <v>42886</v>
      </c>
      <c r="B5473" s="8">
        <v>56.516800000000003</v>
      </c>
    </row>
    <row r="5474" spans="1:2" x14ac:dyDescent="0.25">
      <c r="A5474" s="7">
        <v>42887</v>
      </c>
      <c r="B5474" s="8">
        <v>56.687600000000003</v>
      </c>
    </row>
    <row r="5475" spans="1:2" x14ac:dyDescent="0.25">
      <c r="A5475" s="7">
        <v>42888</v>
      </c>
      <c r="B5475" s="8">
        <v>56.537300000000002</v>
      </c>
    </row>
    <row r="5476" spans="1:2" x14ac:dyDescent="0.25">
      <c r="A5476" s="7">
        <v>42889</v>
      </c>
      <c r="B5476" s="8">
        <v>56.687600000000003</v>
      </c>
    </row>
    <row r="5477" spans="1:2" x14ac:dyDescent="0.25">
      <c r="A5477" s="7">
        <v>42892</v>
      </c>
      <c r="B5477" s="8">
        <v>56.615200000000002</v>
      </c>
    </row>
    <row r="5478" spans="1:2" x14ac:dyDescent="0.25">
      <c r="A5478" s="7">
        <v>42893</v>
      </c>
      <c r="B5478" s="8">
        <v>56.674700000000001</v>
      </c>
    </row>
    <row r="5479" spans="1:2" x14ac:dyDescent="0.25">
      <c r="A5479" s="7">
        <v>42894</v>
      </c>
      <c r="B5479" s="8">
        <v>56.587800000000001</v>
      </c>
    </row>
    <row r="5480" spans="1:2" x14ac:dyDescent="0.25">
      <c r="A5480" s="7">
        <v>42895</v>
      </c>
      <c r="B5480" s="8">
        <v>56.985700000000001</v>
      </c>
    </row>
    <row r="5481" spans="1:2" x14ac:dyDescent="0.25">
      <c r="A5481" s="7">
        <v>42896</v>
      </c>
      <c r="B5481" s="8">
        <v>57.002000000000002</v>
      </c>
    </row>
    <row r="5482" spans="1:2" x14ac:dyDescent="0.25">
      <c r="A5482" s="7">
        <v>42900</v>
      </c>
      <c r="B5482" s="8">
        <v>56.909599999999998</v>
      </c>
    </row>
    <row r="5483" spans="1:2" x14ac:dyDescent="0.25">
      <c r="A5483" s="7">
        <v>42901</v>
      </c>
      <c r="B5483" s="8">
        <v>57.030299999999997</v>
      </c>
    </row>
    <row r="5484" spans="1:2" x14ac:dyDescent="0.25">
      <c r="A5484" s="7">
        <v>42902</v>
      </c>
      <c r="B5484" s="8">
        <v>57.4437</v>
      </c>
    </row>
    <row r="5485" spans="1:2" x14ac:dyDescent="0.25">
      <c r="A5485" s="7">
        <v>42903</v>
      </c>
      <c r="B5485" s="8">
        <v>57.7408</v>
      </c>
    </row>
    <row r="5486" spans="1:2" x14ac:dyDescent="0.25">
      <c r="A5486" s="7">
        <v>42906</v>
      </c>
      <c r="B5486" s="8">
        <v>57.958500000000001</v>
      </c>
    </row>
    <row r="5487" spans="1:2" x14ac:dyDescent="0.25">
      <c r="A5487" s="7">
        <v>42907</v>
      </c>
      <c r="B5487" s="8">
        <v>58.578600000000002</v>
      </c>
    </row>
    <row r="5488" spans="1:2" x14ac:dyDescent="0.25">
      <c r="A5488" s="7">
        <v>42908</v>
      </c>
      <c r="B5488" s="8">
        <v>60</v>
      </c>
    </row>
    <row r="5489" spans="1:2" x14ac:dyDescent="0.25">
      <c r="A5489" s="7">
        <v>42909</v>
      </c>
      <c r="B5489" s="8">
        <v>60.148200000000003</v>
      </c>
    </row>
    <row r="5490" spans="1:2" x14ac:dyDescent="0.25">
      <c r="A5490" s="7">
        <v>42910</v>
      </c>
      <c r="B5490" s="8">
        <v>59.656399999999998</v>
      </c>
    </row>
    <row r="5491" spans="1:2" x14ac:dyDescent="0.25">
      <c r="A5491" s="7">
        <v>42913</v>
      </c>
      <c r="B5491" s="8">
        <v>59.001399999999997</v>
      </c>
    </row>
    <row r="5492" spans="1:2" x14ac:dyDescent="0.25">
      <c r="A5492" s="7">
        <v>42914</v>
      </c>
      <c r="B5492" s="8">
        <v>58.884300000000003</v>
      </c>
    </row>
    <row r="5493" spans="1:2" x14ac:dyDescent="0.25">
      <c r="A5493" s="7">
        <v>42915</v>
      </c>
      <c r="B5493" s="8">
        <v>59.541499999999999</v>
      </c>
    </row>
    <row r="5494" spans="1:2" x14ac:dyDescent="0.25">
      <c r="A5494" s="7">
        <v>42916</v>
      </c>
      <c r="B5494" s="8">
        <v>59.085500000000003</v>
      </c>
    </row>
    <row r="5495" spans="1:2" x14ac:dyDescent="0.25">
      <c r="A5495" s="7">
        <v>42917</v>
      </c>
      <c r="B5495" s="8">
        <v>59.386200000000002</v>
      </c>
    </row>
    <row r="5496" spans="1:2" x14ac:dyDescent="0.25">
      <c r="A5496" s="7">
        <v>42920</v>
      </c>
      <c r="B5496" s="8">
        <v>58.969499999999996</v>
      </c>
    </row>
    <row r="5497" spans="1:2" x14ac:dyDescent="0.25">
      <c r="A5497" s="7">
        <v>42921</v>
      </c>
      <c r="B5497" s="8">
        <v>59.229500000000002</v>
      </c>
    </row>
    <row r="5498" spans="1:2" x14ac:dyDescent="0.25">
      <c r="A5498" s="7">
        <v>42922</v>
      </c>
      <c r="B5498" s="8">
        <v>59.578699999999998</v>
      </c>
    </row>
    <row r="5499" spans="1:2" x14ac:dyDescent="0.25">
      <c r="A5499" s="7">
        <v>42923</v>
      </c>
      <c r="B5499" s="8">
        <v>60.242600000000003</v>
      </c>
    </row>
    <row r="5500" spans="1:2" x14ac:dyDescent="0.25">
      <c r="A5500" s="7">
        <v>42924</v>
      </c>
      <c r="B5500" s="8">
        <v>60.379199999999997</v>
      </c>
    </row>
    <row r="5501" spans="1:2" x14ac:dyDescent="0.25">
      <c r="A5501" s="7">
        <v>42927</v>
      </c>
      <c r="B5501" s="8">
        <v>60.301400000000001</v>
      </c>
    </row>
    <row r="5502" spans="1:2" x14ac:dyDescent="0.25">
      <c r="A5502" s="7">
        <v>42928</v>
      </c>
      <c r="B5502" s="8">
        <v>60.739699999999999</v>
      </c>
    </row>
    <row r="5503" spans="1:2" x14ac:dyDescent="0.25">
      <c r="A5503" s="7">
        <v>42929</v>
      </c>
      <c r="B5503" s="8">
        <v>60.622700000000002</v>
      </c>
    </row>
    <row r="5504" spans="1:2" x14ac:dyDescent="0.25">
      <c r="A5504" s="7">
        <v>42930</v>
      </c>
      <c r="B5504" s="8">
        <v>60.183599999999998</v>
      </c>
    </row>
    <row r="5505" spans="1:2" x14ac:dyDescent="0.25">
      <c r="A5505" s="7">
        <v>42931</v>
      </c>
      <c r="B5505" s="8">
        <v>59.880600000000001</v>
      </c>
    </row>
    <row r="5506" spans="1:2" x14ac:dyDescent="0.25">
      <c r="A5506" s="7">
        <v>42934</v>
      </c>
      <c r="B5506" s="8">
        <v>59.0657</v>
      </c>
    </row>
    <row r="5507" spans="1:2" x14ac:dyDescent="0.25">
      <c r="A5507" s="7">
        <v>42935</v>
      </c>
      <c r="B5507" s="8">
        <v>59.3705</v>
      </c>
    </row>
    <row r="5508" spans="1:2" x14ac:dyDescent="0.25">
      <c r="A5508" s="7">
        <v>42936</v>
      </c>
      <c r="B5508" s="8">
        <v>59.241799999999998</v>
      </c>
    </row>
    <row r="5509" spans="1:2" x14ac:dyDescent="0.25">
      <c r="A5509" s="7">
        <v>42937</v>
      </c>
      <c r="B5509" s="8">
        <v>59.082299999999996</v>
      </c>
    </row>
    <row r="5510" spans="1:2" x14ac:dyDescent="0.25">
      <c r="A5510" s="7">
        <v>42938</v>
      </c>
      <c r="B5510" s="8">
        <v>58.932499999999997</v>
      </c>
    </row>
    <row r="5511" spans="1:2" x14ac:dyDescent="0.25">
      <c r="A5511" s="7">
        <v>42941</v>
      </c>
      <c r="B5511" s="8">
        <v>59.657200000000003</v>
      </c>
    </row>
    <row r="5512" spans="1:2" x14ac:dyDescent="0.25">
      <c r="A5512" s="7">
        <v>42942</v>
      </c>
      <c r="B5512" s="8">
        <v>59.8185</v>
      </c>
    </row>
    <row r="5513" spans="1:2" x14ac:dyDescent="0.25">
      <c r="A5513" s="7">
        <v>42943</v>
      </c>
      <c r="B5513" s="8">
        <v>59.910200000000003</v>
      </c>
    </row>
    <row r="5514" spans="1:2" x14ac:dyDescent="0.25">
      <c r="A5514" s="7">
        <v>42944</v>
      </c>
      <c r="B5514" s="8">
        <v>59.410200000000003</v>
      </c>
    </row>
    <row r="5515" spans="1:2" x14ac:dyDescent="0.25">
      <c r="A5515" s="7">
        <v>42945</v>
      </c>
      <c r="B5515" s="8">
        <v>59.543599999999998</v>
      </c>
    </row>
    <row r="5516" spans="1:2" x14ac:dyDescent="0.25">
      <c r="A5516" s="7">
        <v>42948</v>
      </c>
      <c r="B5516" s="8">
        <v>60.063299999999998</v>
      </c>
    </row>
    <row r="5517" spans="1:2" x14ac:dyDescent="0.25">
      <c r="A5517" s="7">
        <v>42949</v>
      </c>
      <c r="B5517" s="8">
        <v>59.845399999999998</v>
      </c>
    </row>
    <row r="5518" spans="1:2" x14ac:dyDescent="0.25">
      <c r="A5518" s="7">
        <v>42950</v>
      </c>
      <c r="B5518" s="8">
        <v>60.581899999999997</v>
      </c>
    </row>
    <row r="5519" spans="1:2" x14ac:dyDescent="0.25">
      <c r="A5519" s="7">
        <v>42951</v>
      </c>
      <c r="B5519" s="8">
        <v>60.750300000000003</v>
      </c>
    </row>
    <row r="5520" spans="1:2" x14ac:dyDescent="0.25">
      <c r="A5520" s="7">
        <v>42952</v>
      </c>
      <c r="B5520" s="8">
        <v>60.328099999999999</v>
      </c>
    </row>
    <row r="5521" spans="1:2" x14ac:dyDescent="0.25">
      <c r="A5521" s="7">
        <v>42955</v>
      </c>
      <c r="B5521" s="8">
        <v>60.060499999999998</v>
      </c>
    </row>
    <row r="5522" spans="1:2" x14ac:dyDescent="0.25">
      <c r="A5522" s="7">
        <v>42956</v>
      </c>
      <c r="B5522" s="8">
        <v>59.988599999999998</v>
      </c>
    </row>
    <row r="5523" spans="1:2" x14ac:dyDescent="0.25">
      <c r="A5523" s="7">
        <v>42957</v>
      </c>
      <c r="B5523" s="8">
        <v>59.961100000000002</v>
      </c>
    </row>
    <row r="5524" spans="1:2" x14ac:dyDescent="0.25">
      <c r="A5524" s="7">
        <v>42958</v>
      </c>
      <c r="B5524" s="8">
        <v>59.9298</v>
      </c>
    </row>
    <row r="5525" spans="1:2" x14ac:dyDescent="0.25">
      <c r="A5525" s="7">
        <v>42959</v>
      </c>
      <c r="B5525" s="8">
        <v>60.1873</v>
      </c>
    </row>
    <row r="5526" spans="1:2" x14ac:dyDescent="0.25">
      <c r="A5526" s="7">
        <v>42962</v>
      </c>
      <c r="B5526" s="8">
        <v>59.798999999999999</v>
      </c>
    </row>
    <row r="5527" spans="1:2" x14ac:dyDescent="0.25">
      <c r="A5527" s="7">
        <v>42963</v>
      </c>
      <c r="B5527" s="8">
        <v>59.926600000000001</v>
      </c>
    </row>
    <row r="5528" spans="1:2" x14ac:dyDescent="0.25">
      <c r="A5528" s="7">
        <v>42964</v>
      </c>
      <c r="B5528" s="8">
        <v>59.652099999999997</v>
      </c>
    </row>
    <row r="5529" spans="1:2" x14ac:dyDescent="0.25">
      <c r="A5529" s="7">
        <v>42965</v>
      </c>
      <c r="B5529" s="8">
        <v>59.249000000000002</v>
      </c>
    </row>
    <row r="5530" spans="1:2" x14ac:dyDescent="0.25">
      <c r="A5530" s="7">
        <v>42966</v>
      </c>
      <c r="B5530" s="8">
        <v>59.361199999999997</v>
      </c>
    </row>
    <row r="5531" spans="1:2" x14ac:dyDescent="0.25">
      <c r="A5531" s="7">
        <v>42969</v>
      </c>
      <c r="B5531" s="8">
        <v>59.140900000000002</v>
      </c>
    </row>
    <row r="5532" spans="1:2" x14ac:dyDescent="0.25">
      <c r="A5532" s="7">
        <v>42970</v>
      </c>
      <c r="B5532" s="8">
        <v>59.0396</v>
      </c>
    </row>
    <row r="5533" spans="1:2" x14ac:dyDescent="0.25">
      <c r="A5533" s="7">
        <v>42971</v>
      </c>
      <c r="B5533" s="8">
        <v>59.1312</v>
      </c>
    </row>
    <row r="5534" spans="1:2" x14ac:dyDescent="0.25">
      <c r="A5534" s="7">
        <v>42972</v>
      </c>
      <c r="B5534" s="8">
        <v>59.139699999999998</v>
      </c>
    </row>
    <row r="5535" spans="1:2" x14ac:dyDescent="0.25">
      <c r="A5535" s="7">
        <v>42973</v>
      </c>
      <c r="B5535" s="8">
        <v>59.147599999999997</v>
      </c>
    </row>
    <row r="5536" spans="1:2" x14ac:dyDescent="0.25">
      <c r="A5536" s="7">
        <v>42976</v>
      </c>
      <c r="B5536" s="8">
        <v>58.546900000000001</v>
      </c>
    </row>
    <row r="5537" spans="1:2" x14ac:dyDescent="0.25">
      <c r="A5537" s="7">
        <v>42977</v>
      </c>
      <c r="B5537" s="8">
        <v>58.531999999999996</v>
      </c>
    </row>
    <row r="5538" spans="1:2" x14ac:dyDescent="0.25">
      <c r="A5538" s="7">
        <v>42978</v>
      </c>
      <c r="B5538" s="8">
        <v>58.730600000000003</v>
      </c>
    </row>
    <row r="5539" spans="1:2" x14ac:dyDescent="0.25">
      <c r="A5539" s="7">
        <v>42979</v>
      </c>
      <c r="B5539" s="8">
        <v>58.545400000000001</v>
      </c>
    </row>
    <row r="5540" spans="1:2" x14ac:dyDescent="0.25">
      <c r="A5540" s="7">
        <v>42980</v>
      </c>
      <c r="B5540" s="8">
        <v>58.055700000000002</v>
      </c>
    </row>
    <row r="5541" spans="1:2" x14ac:dyDescent="0.25">
      <c r="A5541" s="7">
        <v>42983</v>
      </c>
      <c r="B5541" s="8">
        <v>57.781700000000001</v>
      </c>
    </row>
    <row r="5542" spans="1:2" x14ac:dyDescent="0.25">
      <c r="A5542" s="7">
        <v>42984</v>
      </c>
      <c r="B5542" s="8">
        <v>57.850299999999997</v>
      </c>
    </row>
    <row r="5543" spans="1:2" x14ac:dyDescent="0.25">
      <c r="A5543" s="7">
        <v>42985</v>
      </c>
      <c r="B5543" s="8">
        <v>57.338700000000003</v>
      </c>
    </row>
    <row r="5544" spans="1:2" x14ac:dyDescent="0.25">
      <c r="A5544" s="7">
        <v>42986</v>
      </c>
      <c r="B5544" s="8">
        <v>57.141100000000002</v>
      </c>
    </row>
    <row r="5545" spans="1:2" x14ac:dyDescent="0.25">
      <c r="A5545" s="7">
        <v>42987</v>
      </c>
      <c r="B5545" s="8">
        <v>56.996600000000001</v>
      </c>
    </row>
    <row r="5546" spans="1:2" x14ac:dyDescent="0.25">
      <c r="A5546" s="7">
        <v>42990</v>
      </c>
      <c r="B5546" s="8">
        <v>57.169400000000003</v>
      </c>
    </row>
    <row r="5547" spans="1:2" x14ac:dyDescent="0.25">
      <c r="A5547" s="7">
        <v>42991</v>
      </c>
      <c r="B5547" s="8">
        <v>57.265599999999999</v>
      </c>
    </row>
    <row r="5548" spans="1:2" x14ac:dyDescent="0.25">
      <c r="A5548" s="7">
        <v>42992</v>
      </c>
      <c r="B5548" s="8">
        <v>57.667900000000003</v>
      </c>
    </row>
    <row r="5549" spans="1:2" x14ac:dyDescent="0.25">
      <c r="A5549" s="7">
        <v>42993</v>
      </c>
      <c r="B5549" s="8">
        <v>57.770600000000002</v>
      </c>
    </row>
    <row r="5550" spans="1:2" x14ac:dyDescent="0.25">
      <c r="A5550" s="7">
        <v>42994</v>
      </c>
      <c r="B5550" s="8">
        <v>57.5336</v>
      </c>
    </row>
    <row r="5551" spans="1:2" x14ac:dyDescent="0.25">
      <c r="A5551" s="7">
        <v>42997</v>
      </c>
      <c r="B5551" s="8">
        <v>57.624200000000002</v>
      </c>
    </row>
    <row r="5552" spans="1:2" x14ac:dyDescent="0.25">
      <c r="A5552" s="7">
        <v>42998</v>
      </c>
      <c r="B5552" s="8">
        <v>58.099299999999999</v>
      </c>
    </row>
    <row r="5553" spans="1:2" x14ac:dyDescent="0.25">
      <c r="A5553" s="7">
        <v>42999</v>
      </c>
      <c r="B5553" s="8">
        <v>58.128999999999998</v>
      </c>
    </row>
    <row r="5554" spans="1:2" x14ac:dyDescent="0.25">
      <c r="A5554" s="7">
        <v>43000</v>
      </c>
      <c r="B5554" s="8">
        <v>58.224200000000003</v>
      </c>
    </row>
    <row r="5555" spans="1:2" x14ac:dyDescent="0.25">
      <c r="A5555" s="7">
        <v>43001</v>
      </c>
      <c r="B5555" s="8">
        <v>57.652700000000003</v>
      </c>
    </row>
    <row r="5556" spans="1:2" x14ac:dyDescent="0.25">
      <c r="A5556" s="7">
        <v>43004</v>
      </c>
      <c r="B5556" s="8">
        <v>57.566000000000003</v>
      </c>
    </row>
    <row r="5557" spans="1:2" x14ac:dyDescent="0.25">
      <c r="A5557" s="7">
        <v>43005</v>
      </c>
      <c r="B5557" s="8">
        <v>57.518599999999999</v>
      </c>
    </row>
    <row r="5558" spans="1:2" x14ac:dyDescent="0.25">
      <c r="A5558" s="7">
        <v>43006</v>
      </c>
      <c r="B5558" s="8">
        <v>58.010199999999998</v>
      </c>
    </row>
    <row r="5559" spans="1:2" x14ac:dyDescent="0.25">
      <c r="A5559" s="7">
        <v>43007</v>
      </c>
      <c r="B5559" s="8">
        <v>58.4255</v>
      </c>
    </row>
    <row r="5560" spans="1:2" x14ac:dyDescent="0.25">
      <c r="A5560" s="7">
        <v>43008</v>
      </c>
      <c r="B5560" s="8">
        <v>58.0169</v>
      </c>
    </row>
    <row r="5561" spans="1:2" x14ac:dyDescent="0.25">
      <c r="A5561" s="7">
        <v>43011</v>
      </c>
      <c r="B5561" s="8">
        <v>57.813400000000001</v>
      </c>
    </row>
    <row r="5562" spans="1:2" x14ac:dyDescent="0.25">
      <c r="A5562" s="7">
        <v>43012</v>
      </c>
      <c r="B5562" s="8">
        <v>57.9375</v>
      </c>
    </row>
    <row r="5563" spans="1:2" x14ac:dyDescent="0.25">
      <c r="A5563" s="7">
        <v>43013</v>
      </c>
      <c r="B5563" s="8">
        <v>57.783200000000001</v>
      </c>
    </row>
    <row r="5564" spans="1:2" x14ac:dyDescent="0.25">
      <c r="A5564" s="7">
        <v>43014</v>
      </c>
      <c r="B5564" s="8">
        <v>57.581099999999999</v>
      </c>
    </row>
    <row r="5565" spans="1:2" x14ac:dyDescent="0.25">
      <c r="A5565" s="7">
        <v>43015</v>
      </c>
      <c r="B5565" s="8">
        <v>57.761200000000002</v>
      </c>
    </row>
    <row r="5566" spans="1:2" x14ac:dyDescent="0.25">
      <c r="A5566" s="7">
        <v>43018</v>
      </c>
      <c r="B5566" s="8">
        <v>58.315100000000001</v>
      </c>
    </row>
    <row r="5567" spans="1:2" x14ac:dyDescent="0.25">
      <c r="A5567" s="7">
        <v>43019</v>
      </c>
      <c r="B5567" s="8">
        <v>58.071300000000001</v>
      </c>
    </row>
    <row r="5568" spans="1:2" x14ac:dyDescent="0.25">
      <c r="A5568" s="7">
        <v>43020</v>
      </c>
      <c r="B5568" s="8">
        <v>57.920999999999999</v>
      </c>
    </row>
    <row r="5569" spans="1:2" x14ac:dyDescent="0.25">
      <c r="A5569" s="7">
        <v>43021</v>
      </c>
      <c r="B5569" s="8">
        <v>57.686900000000001</v>
      </c>
    </row>
    <row r="5570" spans="1:2" x14ac:dyDescent="0.25">
      <c r="A5570" s="7">
        <v>43022</v>
      </c>
      <c r="B5570" s="8">
        <v>57.619599999999998</v>
      </c>
    </row>
    <row r="5571" spans="1:2" x14ac:dyDescent="0.25">
      <c r="A5571" s="7">
        <v>43025</v>
      </c>
      <c r="B5571" s="8">
        <v>57.086100000000002</v>
      </c>
    </row>
    <row r="5572" spans="1:2" x14ac:dyDescent="0.25">
      <c r="A5572" s="7">
        <v>43026</v>
      </c>
      <c r="B5572" s="8">
        <v>57.339199999999998</v>
      </c>
    </row>
    <row r="5573" spans="1:2" x14ac:dyDescent="0.25">
      <c r="A5573" s="7">
        <v>43027</v>
      </c>
      <c r="B5573" s="8">
        <v>57.272100000000002</v>
      </c>
    </row>
    <row r="5574" spans="1:2" x14ac:dyDescent="0.25">
      <c r="A5574" s="7">
        <v>43028</v>
      </c>
      <c r="B5574" s="8">
        <v>57.570599999999999</v>
      </c>
    </row>
    <row r="5575" spans="1:2" x14ac:dyDescent="0.25">
      <c r="A5575" s="7">
        <v>43029</v>
      </c>
      <c r="B5575" s="8">
        <v>57.511800000000001</v>
      </c>
    </row>
    <row r="5576" spans="1:2" x14ac:dyDescent="0.25">
      <c r="A5576" s="7">
        <v>43032</v>
      </c>
      <c r="B5576" s="8">
        <v>57.470599999999997</v>
      </c>
    </row>
    <row r="5577" spans="1:2" x14ac:dyDescent="0.25">
      <c r="A5577" s="7">
        <v>43033</v>
      </c>
      <c r="B5577" s="8">
        <v>57.5852</v>
      </c>
    </row>
    <row r="5578" spans="1:2" x14ac:dyDescent="0.25">
      <c r="A5578" s="7">
        <v>43034</v>
      </c>
      <c r="B5578" s="8">
        <v>57.613999999999997</v>
      </c>
    </row>
    <row r="5579" spans="1:2" x14ac:dyDescent="0.25">
      <c r="A5579" s="7">
        <v>43035</v>
      </c>
      <c r="B5579" s="8">
        <v>57.764299999999999</v>
      </c>
    </row>
    <row r="5580" spans="1:2" x14ac:dyDescent="0.25">
      <c r="A5580" s="7">
        <v>43036</v>
      </c>
      <c r="B5580" s="8">
        <v>58.083300000000001</v>
      </c>
    </row>
    <row r="5581" spans="1:2" x14ac:dyDescent="0.25">
      <c r="A5581" s="7">
        <v>43039</v>
      </c>
      <c r="B5581" s="8">
        <v>57.871600000000001</v>
      </c>
    </row>
    <row r="5582" spans="1:2" x14ac:dyDescent="0.25">
      <c r="A5582" s="7">
        <v>43040</v>
      </c>
      <c r="B5582" s="8">
        <v>58.117899999999999</v>
      </c>
    </row>
    <row r="5583" spans="1:2" x14ac:dyDescent="0.25">
      <c r="A5583" s="7">
        <v>43041</v>
      </c>
      <c r="B5583" s="8">
        <v>58.155700000000003</v>
      </c>
    </row>
    <row r="5584" spans="1:2" x14ac:dyDescent="0.25">
      <c r="A5584" s="7">
        <v>43042</v>
      </c>
      <c r="B5584" s="8">
        <v>58.0869</v>
      </c>
    </row>
    <row r="5585" spans="1:2" x14ac:dyDescent="0.25">
      <c r="A5585" s="7">
        <v>43043</v>
      </c>
      <c r="B5585" s="8">
        <v>58.429600000000001</v>
      </c>
    </row>
    <row r="5586" spans="1:2" x14ac:dyDescent="0.25">
      <c r="A5586" s="7">
        <v>43047</v>
      </c>
      <c r="B5586" s="8">
        <v>58.4557</v>
      </c>
    </row>
    <row r="5587" spans="1:2" x14ac:dyDescent="0.25">
      <c r="A5587" s="7">
        <v>43048</v>
      </c>
      <c r="B5587" s="8">
        <v>59.247999999999998</v>
      </c>
    </row>
    <row r="5588" spans="1:2" x14ac:dyDescent="0.25">
      <c r="A5588" s="7">
        <v>43049</v>
      </c>
      <c r="B5588" s="8">
        <v>59.252699999999997</v>
      </c>
    </row>
    <row r="5589" spans="1:2" x14ac:dyDescent="0.25">
      <c r="A5589" s="7">
        <v>43050</v>
      </c>
      <c r="B5589" s="8">
        <v>59.280799999999999</v>
      </c>
    </row>
    <row r="5590" spans="1:2" x14ac:dyDescent="0.25">
      <c r="A5590" s="7">
        <v>43053</v>
      </c>
      <c r="B5590" s="8">
        <v>59.182299999999998</v>
      </c>
    </row>
    <row r="5591" spans="1:2" x14ac:dyDescent="0.25">
      <c r="A5591" s="7">
        <v>43054</v>
      </c>
      <c r="B5591" s="8">
        <v>59.620699999999999</v>
      </c>
    </row>
    <row r="5592" spans="1:2" x14ac:dyDescent="0.25">
      <c r="A5592" s="7">
        <v>43055</v>
      </c>
      <c r="B5592" s="8">
        <v>60.249000000000002</v>
      </c>
    </row>
    <row r="5593" spans="1:2" x14ac:dyDescent="0.25">
      <c r="A5593" s="7">
        <v>43056</v>
      </c>
      <c r="B5593" s="8">
        <v>59.989800000000002</v>
      </c>
    </row>
    <row r="5594" spans="1:2" x14ac:dyDescent="0.25">
      <c r="A5594" s="7">
        <v>43057</v>
      </c>
      <c r="B5594" s="8">
        <v>59.6325</v>
      </c>
    </row>
    <row r="5595" spans="1:2" x14ac:dyDescent="0.25">
      <c r="A5595" s="7">
        <v>43060</v>
      </c>
      <c r="B5595" s="8">
        <v>59.2746</v>
      </c>
    </row>
    <row r="5596" spans="1:2" x14ac:dyDescent="0.25">
      <c r="A5596" s="7">
        <v>43061</v>
      </c>
      <c r="B5596" s="8">
        <v>59.4604</v>
      </c>
    </row>
    <row r="5597" spans="1:2" x14ac:dyDescent="0.25">
      <c r="A5597" s="7">
        <v>43062</v>
      </c>
      <c r="B5597" s="8">
        <v>59.006100000000004</v>
      </c>
    </row>
    <row r="5598" spans="1:2" x14ac:dyDescent="0.25">
      <c r="A5598" s="7">
        <v>43063</v>
      </c>
      <c r="B5598" s="8">
        <v>58.462200000000003</v>
      </c>
    </row>
    <row r="5599" spans="1:2" x14ac:dyDescent="0.25">
      <c r="A5599" s="7">
        <v>43064</v>
      </c>
      <c r="B5599" s="8">
        <v>58.531799999999997</v>
      </c>
    </row>
    <row r="5600" spans="1:2" x14ac:dyDescent="0.25">
      <c r="A5600" s="7">
        <v>43067</v>
      </c>
      <c r="B5600" s="8">
        <v>58.277299999999997</v>
      </c>
    </row>
    <row r="5601" spans="1:2" x14ac:dyDescent="0.25">
      <c r="A5601" s="7">
        <v>43068</v>
      </c>
      <c r="B5601" s="8">
        <v>58.412500000000001</v>
      </c>
    </row>
    <row r="5602" spans="1:2" x14ac:dyDescent="0.25">
      <c r="A5602" s="7">
        <v>43069</v>
      </c>
      <c r="B5602" s="8">
        <v>58.331099999999999</v>
      </c>
    </row>
    <row r="5603" spans="1:2" x14ac:dyDescent="0.25">
      <c r="A5603" s="7">
        <v>43070</v>
      </c>
      <c r="B5603" s="8">
        <v>58.581400000000002</v>
      </c>
    </row>
    <row r="5604" spans="1:2" x14ac:dyDescent="0.25">
      <c r="A5604" s="7">
        <v>43071</v>
      </c>
      <c r="B5604" s="8">
        <v>58.5182</v>
      </c>
    </row>
    <row r="5605" spans="1:2" x14ac:dyDescent="0.25">
      <c r="A5605" s="7">
        <v>43074</v>
      </c>
      <c r="B5605" s="8">
        <v>58.991100000000003</v>
      </c>
    </row>
    <row r="5606" spans="1:2" x14ac:dyDescent="0.25">
      <c r="A5606" s="7">
        <v>43075</v>
      </c>
      <c r="B5606" s="8">
        <v>58.692399999999999</v>
      </c>
    </row>
    <row r="5607" spans="1:2" x14ac:dyDescent="0.25">
      <c r="A5607" s="7">
        <v>43076</v>
      </c>
      <c r="B5607" s="8">
        <v>58.928100000000001</v>
      </c>
    </row>
    <row r="5608" spans="1:2" x14ac:dyDescent="0.25">
      <c r="A5608" s="7">
        <v>43077</v>
      </c>
      <c r="B5608" s="8">
        <v>59.294800000000002</v>
      </c>
    </row>
    <row r="5609" spans="1:2" x14ac:dyDescent="0.25">
      <c r="A5609" s="7">
        <v>43078</v>
      </c>
      <c r="B5609" s="8">
        <v>59.281100000000002</v>
      </c>
    </row>
    <row r="5610" spans="1:2" x14ac:dyDescent="0.25">
      <c r="A5610" s="7">
        <v>43081</v>
      </c>
      <c r="B5610" s="8">
        <v>59.2348</v>
      </c>
    </row>
    <row r="5611" spans="1:2" x14ac:dyDescent="0.25">
      <c r="A5611" s="7">
        <v>43082</v>
      </c>
      <c r="B5611" s="8">
        <v>58.837000000000003</v>
      </c>
    </row>
    <row r="5612" spans="1:2" x14ac:dyDescent="0.25">
      <c r="A5612" s="7">
        <v>43083</v>
      </c>
      <c r="B5612" s="8">
        <v>59.144599999999997</v>
      </c>
    </row>
    <row r="5613" spans="1:2" x14ac:dyDescent="0.25">
      <c r="A5613" s="7">
        <v>43084</v>
      </c>
      <c r="B5613" s="8">
        <v>58.708199999999998</v>
      </c>
    </row>
    <row r="5614" spans="1:2" x14ac:dyDescent="0.25">
      <c r="A5614" s="7">
        <v>43085</v>
      </c>
      <c r="B5614" s="8">
        <v>58.898699999999998</v>
      </c>
    </row>
    <row r="5615" spans="1:2" x14ac:dyDescent="0.25">
      <c r="A5615" s="7">
        <v>43088</v>
      </c>
      <c r="B5615" s="8">
        <v>58.694000000000003</v>
      </c>
    </row>
    <row r="5616" spans="1:2" x14ac:dyDescent="0.25">
      <c r="A5616" s="7">
        <v>43089</v>
      </c>
      <c r="B5616" s="8">
        <v>58.611699999999999</v>
      </c>
    </row>
    <row r="5617" spans="1:2" x14ac:dyDescent="0.25">
      <c r="A5617" s="7">
        <v>43090</v>
      </c>
      <c r="B5617" s="8">
        <v>58.716999999999999</v>
      </c>
    </row>
    <row r="5618" spans="1:2" x14ac:dyDescent="0.25">
      <c r="A5618" s="7">
        <v>43091</v>
      </c>
      <c r="B5618" s="8">
        <v>58.559600000000003</v>
      </c>
    </row>
    <row r="5619" spans="1:2" x14ac:dyDescent="0.25">
      <c r="A5619" s="7">
        <v>43092</v>
      </c>
      <c r="B5619" s="8">
        <v>58.315199999999997</v>
      </c>
    </row>
    <row r="5620" spans="1:2" x14ac:dyDescent="0.25">
      <c r="A5620" s="7">
        <v>43095</v>
      </c>
      <c r="B5620" s="8">
        <v>58.198900000000002</v>
      </c>
    </row>
    <row r="5621" spans="1:2" x14ac:dyDescent="0.25">
      <c r="A5621" s="7">
        <v>43096</v>
      </c>
      <c r="B5621" s="8">
        <v>57.734299999999998</v>
      </c>
    </row>
    <row r="5622" spans="1:2" x14ac:dyDescent="0.25">
      <c r="A5622" s="7">
        <v>43097</v>
      </c>
      <c r="B5622" s="8">
        <v>57.4544</v>
      </c>
    </row>
    <row r="5623" spans="1:2" x14ac:dyDescent="0.25">
      <c r="A5623" s="7">
        <v>43098</v>
      </c>
      <c r="B5623" s="8">
        <v>57.629100000000001</v>
      </c>
    </row>
    <row r="5624" spans="1:2" x14ac:dyDescent="0.25">
      <c r="A5624" s="7">
        <v>43099</v>
      </c>
      <c r="B5624" s="8">
        <v>57.600200000000001</v>
      </c>
    </row>
    <row r="5625" spans="1:2" x14ac:dyDescent="0.25">
      <c r="A5625" s="7">
        <v>43110</v>
      </c>
      <c r="B5625" s="8">
        <v>57.046300000000002</v>
      </c>
    </row>
    <row r="5626" spans="1:2" x14ac:dyDescent="0.25">
      <c r="A5626" s="7">
        <v>43111</v>
      </c>
      <c r="B5626" s="8">
        <v>56.873399999999997</v>
      </c>
    </row>
    <row r="5627" spans="1:2" x14ac:dyDescent="0.25">
      <c r="A5627" s="7">
        <v>43112</v>
      </c>
      <c r="B5627" s="8">
        <v>56.995699999999999</v>
      </c>
    </row>
    <row r="5628" spans="1:2" x14ac:dyDescent="0.25">
      <c r="A5628" s="7">
        <v>43113</v>
      </c>
      <c r="B5628" s="8">
        <v>56.601900000000001</v>
      </c>
    </row>
    <row r="5629" spans="1:2" x14ac:dyDescent="0.25">
      <c r="A5629" s="7">
        <v>43116</v>
      </c>
      <c r="B5629" s="8">
        <v>56.356900000000003</v>
      </c>
    </row>
    <row r="5630" spans="1:2" x14ac:dyDescent="0.25">
      <c r="A5630" s="7">
        <v>43117</v>
      </c>
      <c r="B5630" s="8">
        <v>56.387799999999999</v>
      </c>
    </row>
    <row r="5631" spans="1:2" x14ac:dyDescent="0.25">
      <c r="A5631" s="7">
        <v>43118</v>
      </c>
      <c r="B5631" s="8">
        <v>56.592500000000001</v>
      </c>
    </row>
    <row r="5632" spans="1:2" x14ac:dyDescent="0.25">
      <c r="A5632" s="7">
        <v>43119</v>
      </c>
      <c r="B5632" s="8">
        <v>56.759700000000002</v>
      </c>
    </row>
    <row r="5633" spans="1:2" x14ac:dyDescent="0.25">
      <c r="A5633" s="7">
        <v>43120</v>
      </c>
      <c r="B5633" s="8">
        <v>56.589199999999998</v>
      </c>
    </row>
    <row r="5634" spans="1:2" x14ac:dyDescent="0.25">
      <c r="A5634" s="7">
        <v>43123</v>
      </c>
      <c r="B5634" s="8">
        <v>56.626100000000001</v>
      </c>
    </row>
    <row r="5635" spans="1:2" x14ac:dyDescent="0.25">
      <c r="A5635" s="7">
        <v>43124</v>
      </c>
      <c r="B5635" s="8">
        <v>56.411499999999997</v>
      </c>
    </row>
    <row r="5636" spans="1:2" x14ac:dyDescent="0.25">
      <c r="A5636" s="7">
        <v>43125</v>
      </c>
      <c r="B5636" s="8">
        <v>56.388800000000003</v>
      </c>
    </row>
    <row r="5637" spans="1:2" x14ac:dyDescent="0.25">
      <c r="A5637" s="7">
        <v>43126</v>
      </c>
      <c r="B5637" s="8">
        <v>55.928800000000003</v>
      </c>
    </row>
    <row r="5638" spans="1:2" x14ac:dyDescent="0.25">
      <c r="A5638" s="7">
        <v>43127</v>
      </c>
      <c r="B5638" s="8">
        <v>55.828800000000001</v>
      </c>
    </row>
    <row r="5639" spans="1:2" x14ac:dyDescent="0.25">
      <c r="A5639" s="7">
        <v>43130</v>
      </c>
      <c r="B5639" s="8">
        <v>56.290799999999997</v>
      </c>
    </row>
    <row r="5640" spans="1:2" x14ac:dyDescent="0.25">
      <c r="A5640" s="7">
        <v>43131</v>
      </c>
      <c r="B5640" s="8">
        <v>56.291400000000003</v>
      </c>
    </row>
    <row r="5641" spans="1:2" x14ac:dyDescent="0.25">
      <c r="A5641" s="7">
        <v>43132</v>
      </c>
      <c r="B5641" s="8">
        <v>56.183999999999997</v>
      </c>
    </row>
    <row r="5642" spans="1:2" x14ac:dyDescent="0.25">
      <c r="A5642" s="7">
        <v>43133</v>
      </c>
      <c r="B5642" s="8">
        <v>56.261299999999999</v>
      </c>
    </row>
    <row r="5643" spans="1:2" x14ac:dyDescent="0.25">
      <c r="A5643" s="7">
        <v>43134</v>
      </c>
      <c r="B5643" s="8">
        <v>56.040799999999997</v>
      </c>
    </row>
    <row r="5644" spans="1:2" x14ac:dyDescent="0.25">
      <c r="A5644" s="7">
        <v>43137</v>
      </c>
      <c r="B5644" s="8">
        <v>56.627800000000001</v>
      </c>
    </row>
    <row r="5645" spans="1:2" x14ac:dyDescent="0.25">
      <c r="A5645" s="7">
        <v>43138</v>
      </c>
      <c r="B5645" s="8">
        <v>57.2196</v>
      </c>
    </row>
    <row r="5646" spans="1:2" x14ac:dyDescent="0.25">
      <c r="A5646" s="7">
        <v>43139</v>
      </c>
      <c r="B5646" s="8">
        <v>56.953299999999999</v>
      </c>
    </row>
    <row r="5647" spans="1:2" x14ac:dyDescent="0.25">
      <c r="A5647" s="7">
        <v>43140</v>
      </c>
      <c r="B5647" s="8">
        <v>57.6736</v>
      </c>
    </row>
    <row r="5648" spans="1:2" x14ac:dyDescent="0.25">
      <c r="A5648" s="7">
        <v>43141</v>
      </c>
      <c r="B5648" s="8">
        <v>58.171799999999998</v>
      </c>
    </row>
    <row r="5649" spans="1:2" x14ac:dyDescent="0.25">
      <c r="A5649" s="7">
        <v>43144</v>
      </c>
      <c r="B5649" s="8">
        <v>58.017099999999999</v>
      </c>
    </row>
    <row r="5650" spans="1:2" x14ac:dyDescent="0.25">
      <c r="A5650" s="7">
        <v>43145</v>
      </c>
      <c r="B5650" s="8">
        <v>57.770099999999999</v>
      </c>
    </row>
    <row r="5651" spans="1:2" x14ac:dyDescent="0.25">
      <c r="A5651" s="7">
        <v>43146</v>
      </c>
      <c r="B5651" s="8">
        <v>57.5899</v>
      </c>
    </row>
    <row r="5652" spans="1:2" x14ac:dyDescent="0.25">
      <c r="A5652" s="7">
        <v>43147</v>
      </c>
      <c r="B5652" s="8">
        <v>56.591799999999999</v>
      </c>
    </row>
    <row r="5653" spans="1:2" x14ac:dyDescent="0.25">
      <c r="A5653" s="7">
        <v>43148</v>
      </c>
      <c r="B5653" s="8">
        <v>56.355400000000003</v>
      </c>
    </row>
    <row r="5654" spans="1:2" x14ac:dyDescent="0.25">
      <c r="A5654" s="7">
        <v>43151</v>
      </c>
      <c r="B5654" s="8">
        <v>56.343800000000002</v>
      </c>
    </row>
    <row r="5655" spans="1:2" x14ac:dyDescent="0.25">
      <c r="A5655" s="7">
        <v>43152</v>
      </c>
      <c r="B5655" s="8">
        <v>56.520099999999999</v>
      </c>
    </row>
    <row r="5656" spans="1:2" x14ac:dyDescent="0.25">
      <c r="A5656" s="7">
        <v>43153</v>
      </c>
      <c r="B5656" s="8">
        <v>56.653700000000001</v>
      </c>
    </row>
    <row r="5657" spans="1:2" x14ac:dyDescent="0.25">
      <c r="A5657" s="7">
        <v>43154</v>
      </c>
      <c r="B5657" s="8">
        <v>56.760800000000003</v>
      </c>
    </row>
    <row r="5658" spans="1:2" x14ac:dyDescent="0.25">
      <c r="A5658" s="7">
        <v>43158</v>
      </c>
      <c r="B5658" s="8">
        <v>55.9208</v>
      </c>
    </row>
    <row r="5659" spans="1:2" x14ac:dyDescent="0.25">
      <c r="A5659" s="7">
        <v>43159</v>
      </c>
      <c r="B5659" s="8">
        <v>55.671700000000001</v>
      </c>
    </row>
    <row r="5660" spans="1:2" x14ac:dyDescent="0.25">
      <c r="A5660" s="7">
        <v>43160</v>
      </c>
      <c r="B5660" s="8">
        <v>56.374200000000002</v>
      </c>
    </row>
    <row r="5661" spans="1:2" x14ac:dyDescent="0.25">
      <c r="A5661" s="7">
        <v>43161</v>
      </c>
      <c r="B5661" s="8">
        <v>56.433399999999999</v>
      </c>
    </row>
    <row r="5662" spans="1:2" x14ac:dyDescent="0.25">
      <c r="A5662" s="7">
        <v>43162</v>
      </c>
      <c r="B5662" s="8">
        <v>56.6616</v>
      </c>
    </row>
    <row r="5663" spans="1:2" x14ac:dyDescent="0.25">
      <c r="A5663" s="7">
        <v>43165</v>
      </c>
      <c r="B5663" s="8">
        <v>57.1</v>
      </c>
    </row>
    <row r="5664" spans="1:2" x14ac:dyDescent="0.25">
      <c r="A5664" s="7">
        <v>43166</v>
      </c>
      <c r="B5664" s="8">
        <v>56.504100000000001</v>
      </c>
    </row>
    <row r="5665" spans="1:2" x14ac:dyDescent="0.25">
      <c r="A5665" s="7">
        <v>43167</v>
      </c>
      <c r="B5665" s="8">
        <v>56.801099999999998</v>
      </c>
    </row>
    <row r="5666" spans="1:2" x14ac:dyDescent="0.25">
      <c r="A5666" s="7">
        <v>43172</v>
      </c>
      <c r="B5666" s="8">
        <v>56.612200000000001</v>
      </c>
    </row>
    <row r="5667" spans="1:2" x14ac:dyDescent="0.25">
      <c r="A5667" s="7">
        <v>43173</v>
      </c>
      <c r="B5667" s="8">
        <v>56.935899999999997</v>
      </c>
    </row>
    <row r="5668" spans="1:2" x14ac:dyDescent="0.25">
      <c r="A5668" s="7">
        <v>43174</v>
      </c>
      <c r="B5668" s="8">
        <v>56.937199999999997</v>
      </c>
    </row>
    <row r="5669" spans="1:2" x14ac:dyDescent="0.25">
      <c r="A5669" s="7">
        <v>43175</v>
      </c>
      <c r="B5669" s="8">
        <v>57.018799999999999</v>
      </c>
    </row>
    <row r="5670" spans="1:2" x14ac:dyDescent="0.25">
      <c r="A5670" s="7">
        <v>43176</v>
      </c>
      <c r="B5670" s="8">
        <v>57.494199999999999</v>
      </c>
    </row>
    <row r="5671" spans="1:2" x14ac:dyDescent="0.25">
      <c r="A5671" s="7">
        <v>43179</v>
      </c>
      <c r="B5671" s="8">
        <v>57.552100000000003</v>
      </c>
    </row>
    <row r="5672" spans="1:2" x14ac:dyDescent="0.25">
      <c r="A5672" s="7">
        <v>43180</v>
      </c>
      <c r="B5672" s="8">
        <v>57.703299999999999</v>
      </c>
    </row>
    <row r="5673" spans="1:2" x14ac:dyDescent="0.25">
      <c r="A5673" s="7">
        <v>43181</v>
      </c>
      <c r="B5673" s="8">
        <v>57.495399999999997</v>
      </c>
    </row>
    <row r="5674" spans="1:2" x14ac:dyDescent="0.25">
      <c r="A5674" s="7">
        <v>43182</v>
      </c>
      <c r="B5674" s="8">
        <v>56.839100000000002</v>
      </c>
    </row>
    <row r="5675" spans="1:2" x14ac:dyDescent="0.25">
      <c r="A5675" s="7">
        <v>43183</v>
      </c>
      <c r="B5675" s="8">
        <v>57.107199999999999</v>
      </c>
    </row>
    <row r="5676" spans="1:2" x14ac:dyDescent="0.25">
      <c r="A5676" s="7">
        <v>43186</v>
      </c>
      <c r="B5676" s="8">
        <v>57.003900000000002</v>
      </c>
    </row>
    <row r="5677" spans="1:2" x14ac:dyDescent="0.25">
      <c r="A5677" s="7">
        <v>43187</v>
      </c>
      <c r="B5677" s="8">
        <v>57.174700000000001</v>
      </c>
    </row>
    <row r="5678" spans="1:2" x14ac:dyDescent="0.25">
      <c r="A5678" s="7">
        <v>43188</v>
      </c>
      <c r="B5678" s="8">
        <v>57.559800000000003</v>
      </c>
    </row>
    <row r="5679" spans="1:2" x14ac:dyDescent="0.25">
      <c r="A5679" s="7">
        <v>43189</v>
      </c>
      <c r="B5679" s="8">
        <v>57.762599999999999</v>
      </c>
    </row>
    <row r="5680" spans="1:2" x14ac:dyDescent="0.25">
      <c r="A5680" s="7">
        <v>43190</v>
      </c>
      <c r="B5680" s="8">
        <v>57.264899999999997</v>
      </c>
    </row>
    <row r="5681" spans="1:2" x14ac:dyDescent="0.25">
      <c r="A5681" s="7">
        <v>43193</v>
      </c>
      <c r="B5681" s="8">
        <v>57.284999999999997</v>
      </c>
    </row>
    <row r="5682" spans="1:2" x14ac:dyDescent="0.25">
      <c r="A5682" s="7">
        <v>43194</v>
      </c>
      <c r="B5682" s="8">
        <v>57.537500000000001</v>
      </c>
    </row>
    <row r="5683" spans="1:2" x14ac:dyDescent="0.25">
      <c r="A5683" s="7">
        <v>43195</v>
      </c>
      <c r="B5683" s="8">
        <v>57.764600000000002</v>
      </c>
    </row>
    <row r="5684" spans="1:2" x14ac:dyDescent="0.25">
      <c r="A5684" s="7">
        <v>43196</v>
      </c>
      <c r="B5684" s="8">
        <v>57.579599999999999</v>
      </c>
    </row>
    <row r="5685" spans="1:2" x14ac:dyDescent="0.25">
      <c r="A5685" s="7">
        <v>43197</v>
      </c>
      <c r="B5685" s="8">
        <v>57.833199999999998</v>
      </c>
    </row>
    <row r="5686" spans="1:2" x14ac:dyDescent="0.25">
      <c r="A5686" s="7">
        <v>43200</v>
      </c>
      <c r="B5686" s="8">
        <v>58.571399999999997</v>
      </c>
    </row>
    <row r="5687" spans="1:2" x14ac:dyDescent="0.25">
      <c r="A5687" s="7">
        <v>43201</v>
      </c>
      <c r="B5687" s="8">
        <v>62.369900000000001</v>
      </c>
    </row>
    <row r="5688" spans="1:2" x14ac:dyDescent="0.25">
      <c r="A5688" s="7">
        <v>43202</v>
      </c>
      <c r="B5688" s="8">
        <v>64.062600000000003</v>
      </c>
    </row>
    <row r="5689" spans="1:2" x14ac:dyDescent="0.25">
      <c r="A5689" s="7">
        <v>43203</v>
      </c>
      <c r="B5689" s="8">
        <v>62.065899999999999</v>
      </c>
    </row>
    <row r="5690" spans="1:2" x14ac:dyDescent="0.25">
      <c r="A5690" s="7">
        <v>43204</v>
      </c>
      <c r="B5690" s="8">
        <v>61.431100000000001</v>
      </c>
    </row>
    <row r="5691" spans="1:2" x14ac:dyDescent="0.25">
      <c r="A5691" s="7">
        <v>43207</v>
      </c>
      <c r="B5691" s="8">
        <v>62.279400000000003</v>
      </c>
    </row>
    <row r="5692" spans="1:2" x14ac:dyDescent="0.25">
      <c r="A5692" s="7">
        <v>43208</v>
      </c>
      <c r="B5692" s="8">
        <v>61.145400000000002</v>
      </c>
    </row>
    <row r="5693" spans="1:2" x14ac:dyDescent="0.25">
      <c r="A5693" s="7">
        <v>43209</v>
      </c>
      <c r="B5693" s="8">
        <v>61.553899999999999</v>
      </c>
    </row>
    <row r="5694" spans="1:2" x14ac:dyDescent="0.25">
      <c r="A5694" s="7">
        <v>43210</v>
      </c>
      <c r="B5694" s="8">
        <v>60.8583</v>
      </c>
    </row>
    <row r="5695" spans="1:2" x14ac:dyDescent="0.25">
      <c r="A5695" s="7">
        <v>43211</v>
      </c>
      <c r="B5695" s="8">
        <v>61.322200000000002</v>
      </c>
    </row>
    <row r="5696" spans="1:2" x14ac:dyDescent="0.25">
      <c r="A5696" s="7">
        <v>43214</v>
      </c>
      <c r="B5696" s="8">
        <v>61.765500000000003</v>
      </c>
    </row>
    <row r="5697" spans="1:2" x14ac:dyDescent="0.25">
      <c r="A5697" s="7">
        <v>43215</v>
      </c>
      <c r="B5697" s="8">
        <v>61.664400000000001</v>
      </c>
    </row>
    <row r="5698" spans="1:2" x14ac:dyDescent="0.25">
      <c r="A5698" s="7">
        <v>43216</v>
      </c>
      <c r="B5698" s="8">
        <v>61.749400000000001</v>
      </c>
    </row>
    <row r="5699" spans="1:2" x14ac:dyDescent="0.25">
      <c r="A5699" s="7">
        <v>43217</v>
      </c>
      <c r="B5699" s="8">
        <v>62.602699999999999</v>
      </c>
    </row>
    <row r="5700" spans="1:2" x14ac:dyDescent="0.25">
      <c r="A5700" s="7">
        <v>43218</v>
      </c>
      <c r="B5700" s="8">
        <v>62.725999999999999</v>
      </c>
    </row>
    <row r="5701" spans="1:2" x14ac:dyDescent="0.25">
      <c r="A5701" s="7">
        <v>43219</v>
      </c>
      <c r="B5701" s="8">
        <v>61.999699999999997</v>
      </c>
    </row>
    <row r="5702" spans="1:2" x14ac:dyDescent="0.25">
      <c r="A5702" s="7">
        <v>43224</v>
      </c>
      <c r="B5702" s="8">
        <v>63.485999999999997</v>
      </c>
    </row>
    <row r="5703" spans="1:2" x14ac:dyDescent="0.25">
      <c r="A5703" s="7">
        <v>43225</v>
      </c>
      <c r="B5703" s="8">
        <v>63.2012</v>
      </c>
    </row>
    <row r="5704" spans="1:2" x14ac:dyDescent="0.25">
      <c r="A5704" s="7">
        <v>43228</v>
      </c>
      <c r="B5704" s="8">
        <v>62.714799999999997</v>
      </c>
    </row>
    <row r="5705" spans="1:2" x14ac:dyDescent="0.25">
      <c r="A5705" s="7">
        <v>43229</v>
      </c>
      <c r="B5705" s="8">
        <v>63.006599999999999</v>
      </c>
    </row>
    <row r="5706" spans="1:2" x14ac:dyDescent="0.25">
      <c r="A5706" s="7">
        <v>43231</v>
      </c>
      <c r="B5706" s="8">
        <v>62.5229</v>
      </c>
    </row>
    <row r="5707" spans="1:2" x14ac:dyDescent="0.25">
      <c r="A5707" s="7">
        <v>43232</v>
      </c>
      <c r="B5707" s="8">
        <v>61.735399999999998</v>
      </c>
    </row>
    <row r="5708" spans="1:2" x14ac:dyDescent="0.25">
      <c r="A5708" s="7">
        <v>43235</v>
      </c>
      <c r="B5708" s="8">
        <v>61.7684</v>
      </c>
    </row>
    <row r="5709" spans="1:2" x14ac:dyDescent="0.25">
      <c r="A5709" s="7">
        <v>43236</v>
      </c>
      <c r="B5709" s="8">
        <v>61.916400000000003</v>
      </c>
    </row>
    <row r="5710" spans="1:2" x14ac:dyDescent="0.25">
      <c r="A5710" s="7">
        <v>43237</v>
      </c>
      <c r="B5710" s="8">
        <v>62.3033</v>
      </c>
    </row>
    <row r="5711" spans="1:2" x14ac:dyDescent="0.25">
      <c r="A5711" s="7">
        <v>43238</v>
      </c>
      <c r="B5711" s="8">
        <v>61.8215</v>
      </c>
    </row>
    <row r="5712" spans="1:2" x14ac:dyDescent="0.25">
      <c r="A5712" s="7">
        <v>43239</v>
      </c>
      <c r="B5712" s="8">
        <v>61.940800000000003</v>
      </c>
    </row>
    <row r="5713" spans="1:2" x14ac:dyDescent="0.25">
      <c r="A5713" s="7">
        <v>43242</v>
      </c>
      <c r="B5713" s="8">
        <v>62.532699999999998</v>
      </c>
    </row>
    <row r="5714" spans="1:2" x14ac:dyDescent="0.25">
      <c r="A5714" s="7">
        <v>43243</v>
      </c>
      <c r="B5714" s="8">
        <v>61.261000000000003</v>
      </c>
    </row>
    <row r="5715" spans="1:2" x14ac:dyDescent="0.25">
      <c r="A5715" s="7">
        <v>43244</v>
      </c>
      <c r="B5715" s="8">
        <v>61.594499999999996</v>
      </c>
    </row>
    <row r="5716" spans="1:2" x14ac:dyDescent="0.25">
      <c r="A5716" s="7">
        <v>43245</v>
      </c>
      <c r="B5716" s="8">
        <v>61.408999999999999</v>
      </c>
    </row>
    <row r="5717" spans="1:2" x14ac:dyDescent="0.25">
      <c r="A5717" s="7">
        <v>43246</v>
      </c>
      <c r="B5717" s="8">
        <v>61.665900000000001</v>
      </c>
    </row>
    <row r="5718" spans="1:2" x14ac:dyDescent="0.25">
      <c r="A5718" s="7">
        <v>43249</v>
      </c>
      <c r="B5718" s="8">
        <v>62.271000000000001</v>
      </c>
    </row>
    <row r="5719" spans="1:2" x14ac:dyDescent="0.25">
      <c r="A5719" s="7">
        <v>43250</v>
      </c>
      <c r="B5719" s="8">
        <v>62.642000000000003</v>
      </c>
    </row>
    <row r="5720" spans="1:2" x14ac:dyDescent="0.25">
      <c r="A5720" s="7">
        <v>43251</v>
      </c>
      <c r="B5720" s="8">
        <v>62.593699999999998</v>
      </c>
    </row>
    <row r="5721" spans="1:2" x14ac:dyDescent="0.25">
      <c r="A5721" s="7">
        <v>43252</v>
      </c>
      <c r="B5721" s="8">
        <v>62.018799999999999</v>
      </c>
    </row>
    <row r="5722" spans="1:2" x14ac:dyDescent="0.25">
      <c r="A5722" s="7">
        <v>43253</v>
      </c>
      <c r="B5722" s="8">
        <v>62.205599999999997</v>
      </c>
    </row>
    <row r="5723" spans="1:2" x14ac:dyDescent="0.25">
      <c r="A5723" s="7">
        <v>43256</v>
      </c>
      <c r="B5723" s="8">
        <v>61.929000000000002</v>
      </c>
    </row>
    <row r="5724" spans="1:2" x14ac:dyDescent="0.25">
      <c r="A5724" s="7">
        <v>43257</v>
      </c>
      <c r="B5724" s="8">
        <v>61.982199999999999</v>
      </c>
    </row>
    <row r="5725" spans="1:2" x14ac:dyDescent="0.25">
      <c r="A5725" s="7">
        <v>43258</v>
      </c>
      <c r="B5725" s="8">
        <v>62.006399999999999</v>
      </c>
    </row>
    <row r="5726" spans="1:2" x14ac:dyDescent="0.25">
      <c r="A5726" s="7">
        <v>43259</v>
      </c>
      <c r="B5726" s="8">
        <v>61.8125</v>
      </c>
    </row>
    <row r="5727" spans="1:2" x14ac:dyDescent="0.25">
      <c r="A5727" s="7">
        <v>43260</v>
      </c>
      <c r="B5727" s="8">
        <v>62.667999999999999</v>
      </c>
    </row>
    <row r="5728" spans="1:2" x14ac:dyDescent="0.25">
      <c r="A5728" s="7">
        <v>43261</v>
      </c>
      <c r="B5728" s="8">
        <v>62.3431</v>
      </c>
    </row>
    <row r="5729" spans="1:2" x14ac:dyDescent="0.25">
      <c r="A5729" s="7">
        <v>43265</v>
      </c>
      <c r="B5729" s="8">
        <v>63.116399999999999</v>
      </c>
    </row>
    <row r="5730" spans="1:2" x14ac:dyDescent="0.25">
      <c r="A5730" s="7">
        <v>43266</v>
      </c>
      <c r="B5730" s="8">
        <v>62.251100000000001</v>
      </c>
    </row>
    <row r="5731" spans="1:2" x14ac:dyDescent="0.25">
      <c r="A5731" s="7">
        <v>43267</v>
      </c>
      <c r="B5731" s="8">
        <v>62.685099999999998</v>
      </c>
    </row>
    <row r="5732" spans="1:2" x14ac:dyDescent="0.25">
      <c r="A5732" s="7">
        <v>43270</v>
      </c>
      <c r="B5732" s="8">
        <v>63.483800000000002</v>
      </c>
    </row>
    <row r="5733" spans="1:2" x14ac:dyDescent="0.25">
      <c r="A5733" s="7">
        <v>43271</v>
      </c>
      <c r="B5733" s="8">
        <v>64.068299999999994</v>
      </c>
    </row>
    <row r="5734" spans="1:2" x14ac:dyDescent="0.25">
      <c r="A5734" s="7">
        <v>43272</v>
      </c>
      <c r="B5734" s="8">
        <v>63.6175</v>
      </c>
    </row>
    <row r="5735" spans="1:2" x14ac:dyDescent="0.25">
      <c r="A5735" s="7">
        <v>43273</v>
      </c>
      <c r="B5735" s="8">
        <v>63.787300000000002</v>
      </c>
    </row>
    <row r="5736" spans="1:2" x14ac:dyDescent="0.25">
      <c r="A5736" s="7">
        <v>43274</v>
      </c>
      <c r="B5736" s="8">
        <v>63.239600000000003</v>
      </c>
    </row>
    <row r="5737" spans="1:2" x14ac:dyDescent="0.25">
      <c r="A5737" s="7">
        <v>43277</v>
      </c>
      <c r="B5737" s="8">
        <v>62.9497</v>
      </c>
    </row>
    <row r="5738" spans="1:2" x14ac:dyDescent="0.25">
      <c r="A5738" s="7">
        <v>43278</v>
      </c>
      <c r="B5738" s="8">
        <v>62.790799999999997</v>
      </c>
    </row>
    <row r="5739" spans="1:2" x14ac:dyDescent="0.25">
      <c r="A5739" s="7">
        <v>43279</v>
      </c>
      <c r="B5739" s="8">
        <v>63.135899999999999</v>
      </c>
    </row>
    <row r="5740" spans="1:2" x14ac:dyDescent="0.25">
      <c r="A5740" s="7">
        <v>43280</v>
      </c>
      <c r="B5740" s="8">
        <v>63.290999999999997</v>
      </c>
    </row>
    <row r="5741" spans="1:2" x14ac:dyDescent="0.25">
      <c r="A5741" s="7">
        <v>43281</v>
      </c>
      <c r="B5741" s="8">
        <v>62.756500000000003</v>
      </c>
    </row>
    <row r="5742" spans="1:2" x14ac:dyDescent="0.25">
      <c r="A5742" s="7">
        <v>43284</v>
      </c>
      <c r="B5742" s="8">
        <v>63.139400000000002</v>
      </c>
    </row>
    <row r="5743" spans="1:2" x14ac:dyDescent="0.25">
      <c r="A5743" s="7">
        <v>43285</v>
      </c>
      <c r="B5743" s="8">
        <v>63.2194</v>
      </c>
    </row>
    <row r="5744" spans="1:2" x14ac:dyDescent="0.25">
      <c r="A5744" s="7">
        <v>43286</v>
      </c>
      <c r="B5744" s="8">
        <v>63.226700000000001</v>
      </c>
    </row>
    <row r="5745" spans="1:2" x14ac:dyDescent="0.25">
      <c r="A5745" s="7">
        <v>43287</v>
      </c>
      <c r="B5745" s="8">
        <v>63.260399999999997</v>
      </c>
    </row>
    <row r="5746" spans="1:2" x14ac:dyDescent="0.25">
      <c r="A5746" s="7">
        <v>43288</v>
      </c>
      <c r="B5746" s="8">
        <v>63.121600000000001</v>
      </c>
    </row>
    <row r="5747" spans="1:2" x14ac:dyDescent="0.25">
      <c r="A5747" s="7">
        <v>43291</v>
      </c>
      <c r="B5747" s="8">
        <v>62.833799999999997</v>
      </c>
    </row>
    <row r="5748" spans="1:2" x14ac:dyDescent="0.25">
      <c r="A5748" s="7">
        <v>43292</v>
      </c>
      <c r="B5748" s="8">
        <v>62.444200000000002</v>
      </c>
    </row>
    <row r="5749" spans="1:2" x14ac:dyDescent="0.25">
      <c r="A5749" s="7">
        <v>43293</v>
      </c>
      <c r="B5749" s="8">
        <v>62.097999999999999</v>
      </c>
    </row>
    <row r="5750" spans="1:2" x14ac:dyDescent="0.25">
      <c r="A5750" s="7">
        <v>43294</v>
      </c>
      <c r="B5750" s="8">
        <v>62.206200000000003</v>
      </c>
    </row>
    <row r="5751" spans="1:2" x14ac:dyDescent="0.25">
      <c r="A5751" s="7">
        <v>43295</v>
      </c>
      <c r="B5751" s="8">
        <v>62.293399999999998</v>
      </c>
    </row>
    <row r="5752" spans="1:2" x14ac:dyDescent="0.25">
      <c r="A5752" s="7">
        <v>43298</v>
      </c>
      <c r="B5752" s="8">
        <v>62.255600000000001</v>
      </c>
    </row>
    <row r="5753" spans="1:2" x14ac:dyDescent="0.25">
      <c r="A5753" s="7">
        <v>43299</v>
      </c>
      <c r="B5753" s="8">
        <v>62.435200000000002</v>
      </c>
    </row>
    <row r="5754" spans="1:2" x14ac:dyDescent="0.25">
      <c r="A5754" s="7">
        <v>43300</v>
      </c>
      <c r="B5754" s="8">
        <v>62.900599999999997</v>
      </c>
    </row>
    <row r="5755" spans="1:2" x14ac:dyDescent="0.25">
      <c r="A5755" s="7">
        <v>43301</v>
      </c>
      <c r="B5755" s="8">
        <v>63.2746</v>
      </c>
    </row>
    <row r="5756" spans="1:2" x14ac:dyDescent="0.25">
      <c r="A5756" s="7">
        <v>43302</v>
      </c>
      <c r="B5756" s="8">
        <v>63.488799999999998</v>
      </c>
    </row>
    <row r="5757" spans="1:2" x14ac:dyDescent="0.25">
      <c r="A5757" s="7">
        <v>43305</v>
      </c>
      <c r="B5757" s="8">
        <v>63.195700000000002</v>
      </c>
    </row>
    <row r="5758" spans="1:2" x14ac:dyDescent="0.25">
      <c r="A5758" s="7">
        <v>43306</v>
      </c>
      <c r="B5758" s="8">
        <v>62.923499999999997</v>
      </c>
    </row>
    <row r="5759" spans="1:2" x14ac:dyDescent="0.25">
      <c r="A5759" s="7">
        <v>43307</v>
      </c>
      <c r="B5759" s="8">
        <v>63.083599999999997</v>
      </c>
    </row>
    <row r="5760" spans="1:2" x14ac:dyDescent="0.25">
      <c r="A5760" s="7">
        <v>43308</v>
      </c>
      <c r="B5760" s="8">
        <v>62.947099999999999</v>
      </c>
    </row>
    <row r="5761" spans="1:2" x14ac:dyDescent="0.25">
      <c r="A5761" s="7">
        <v>43309</v>
      </c>
      <c r="B5761" s="8">
        <v>62.9726</v>
      </c>
    </row>
    <row r="5762" spans="1:2" x14ac:dyDescent="0.25">
      <c r="A5762" s="7">
        <v>43312</v>
      </c>
      <c r="B5762" s="8">
        <v>62.780500000000004</v>
      </c>
    </row>
    <row r="5763" spans="1:2" x14ac:dyDescent="0.25">
      <c r="A5763" s="7">
        <v>43313</v>
      </c>
      <c r="B5763" s="8">
        <v>62.349699999999999</v>
      </c>
    </row>
    <row r="5764" spans="1:2" x14ac:dyDescent="0.25">
      <c r="A5764" s="7">
        <v>43314</v>
      </c>
      <c r="B5764" s="8">
        <v>62.558999999999997</v>
      </c>
    </row>
    <row r="5765" spans="1:2" x14ac:dyDescent="0.25">
      <c r="A5765" s="7">
        <v>43315</v>
      </c>
      <c r="B5765" s="8">
        <v>63.135800000000003</v>
      </c>
    </row>
    <row r="5766" spans="1:2" x14ac:dyDescent="0.25">
      <c r="A5766" s="7">
        <v>43316</v>
      </c>
      <c r="B5766" s="8">
        <v>63.454900000000002</v>
      </c>
    </row>
    <row r="5767" spans="1:2" x14ac:dyDescent="0.25">
      <c r="A5767" s="7">
        <v>43319</v>
      </c>
      <c r="B5767" s="8">
        <v>63.497500000000002</v>
      </c>
    </row>
    <row r="5768" spans="1:2" x14ac:dyDescent="0.25">
      <c r="A5768" s="7">
        <v>43320</v>
      </c>
      <c r="B5768" s="8">
        <v>63.542499999999997</v>
      </c>
    </row>
    <row r="5769" spans="1:2" x14ac:dyDescent="0.25">
      <c r="A5769" s="7">
        <v>43321</v>
      </c>
      <c r="B5769" s="8">
        <v>63.594999999999999</v>
      </c>
    </row>
    <row r="5770" spans="1:2" x14ac:dyDescent="0.25">
      <c r="A5770" s="7">
        <v>43322</v>
      </c>
      <c r="B5770" s="8">
        <v>66.285600000000002</v>
      </c>
    </row>
    <row r="5771" spans="1:2" x14ac:dyDescent="0.25">
      <c r="A5771" s="7">
        <v>43323</v>
      </c>
      <c r="B5771" s="8">
        <v>66.907499999999999</v>
      </c>
    </row>
    <row r="5772" spans="1:2" x14ac:dyDescent="0.25">
      <c r="A5772" s="7">
        <v>43326</v>
      </c>
      <c r="B5772" s="8">
        <v>68.223399999999998</v>
      </c>
    </row>
    <row r="5773" spans="1:2" x14ac:dyDescent="0.25">
      <c r="A5773" s="7">
        <v>43327</v>
      </c>
      <c r="B5773" s="8">
        <v>66.753500000000003</v>
      </c>
    </row>
    <row r="5774" spans="1:2" x14ac:dyDescent="0.25">
      <c r="A5774" s="7">
        <v>43328</v>
      </c>
      <c r="B5774" s="8">
        <v>66.377200000000002</v>
      </c>
    </row>
    <row r="5775" spans="1:2" x14ac:dyDescent="0.25">
      <c r="A5775" s="7">
        <v>43329</v>
      </c>
      <c r="B5775" s="8">
        <v>66.893199999999993</v>
      </c>
    </row>
    <row r="5776" spans="1:2" x14ac:dyDescent="0.25">
      <c r="A5776" s="7">
        <v>43330</v>
      </c>
      <c r="B5776" s="8">
        <v>66.875699999999995</v>
      </c>
    </row>
    <row r="5777" spans="1:2" x14ac:dyDescent="0.25">
      <c r="A5777" s="7">
        <v>43333</v>
      </c>
      <c r="B5777" s="8">
        <v>67.180700000000002</v>
      </c>
    </row>
    <row r="5778" spans="1:2" x14ac:dyDescent="0.25">
      <c r="A5778" s="7">
        <v>43334</v>
      </c>
      <c r="B5778" s="8">
        <v>67.178299999999993</v>
      </c>
    </row>
    <row r="5779" spans="1:2" x14ac:dyDescent="0.25">
      <c r="A5779" s="7">
        <v>43335</v>
      </c>
      <c r="B5779" s="8">
        <v>67.616299999999995</v>
      </c>
    </row>
    <row r="5780" spans="1:2" x14ac:dyDescent="0.25">
      <c r="A5780" s="7">
        <v>43336</v>
      </c>
      <c r="B5780" s="8">
        <v>68.525899999999993</v>
      </c>
    </row>
    <row r="5781" spans="1:2" x14ac:dyDescent="0.25">
      <c r="A5781" s="7">
        <v>43337</v>
      </c>
      <c r="B5781" s="8">
        <v>67.7911</v>
      </c>
    </row>
    <row r="5782" spans="1:2" x14ac:dyDescent="0.25">
      <c r="A5782" s="7">
        <v>43340</v>
      </c>
      <c r="B5782" s="8">
        <v>67.396299999999997</v>
      </c>
    </row>
    <row r="5783" spans="1:2" x14ac:dyDescent="0.25">
      <c r="A5783" s="7">
        <v>43341</v>
      </c>
      <c r="B5783" s="8">
        <v>67.391099999999994</v>
      </c>
    </row>
    <row r="5784" spans="1:2" x14ac:dyDescent="0.25">
      <c r="A5784" s="7">
        <v>43342</v>
      </c>
      <c r="B5784" s="8">
        <v>68.145099999999999</v>
      </c>
    </row>
    <row r="5785" spans="1:2" x14ac:dyDescent="0.25">
      <c r="A5785" s="7">
        <v>43343</v>
      </c>
      <c r="B5785" s="8">
        <v>68.082099999999997</v>
      </c>
    </row>
    <row r="5786" spans="1:2" x14ac:dyDescent="0.25">
      <c r="A5786" s="7">
        <v>43344</v>
      </c>
      <c r="B5786" s="8">
        <v>68.044700000000006</v>
      </c>
    </row>
    <row r="5787" spans="1:2" x14ac:dyDescent="0.25">
      <c r="A5787" s="7">
        <v>43347</v>
      </c>
      <c r="B5787" s="8">
        <v>67.744299999999996</v>
      </c>
    </row>
    <row r="5788" spans="1:2" x14ac:dyDescent="0.25">
      <c r="A5788" s="7">
        <v>43348</v>
      </c>
      <c r="B5788" s="8">
        <v>68.273700000000005</v>
      </c>
    </row>
    <row r="5789" spans="1:2" x14ac:dyDescent="0.25">
      <c r="A5789" s="7">
        <v>43349</v>
      </c>
      <c r="B5789" s="8">
        <v>68.462800000000001</v>
      </c>
    </row>
    <row r="5790" spans="1:2" x14ac:dyDescent="0.25">
      <c r="A5790" s="7">
        <v>43350</v>
      </c>
      <c r="B5790" s="8">
        <v>68.250500000000002</v>
      </c>
    </row>
    <row r="5791" spans="1:2" x14ac:dyDescent="0.25">
      <c r="A5791" s="7">
        <v>43351</v>
      </c>
      <c r="B5791" s="8">
        <v>69.028599999999997</v>
      </c>
    </row>
    <row r="5792" spans="1:2" x14ac:dyDescent="0.25">
      <c r="A5792" s="7">
        <v>43354</v>
      </c>
      <c r="B5792" s="8">
        <v>69.868499999999997</v>
      </c>
    </row>
    <row r="5793" spans="1:2" x14ac:dyDescent="0.25">
      <c r="A5793" s="7">
        <v>43355</v>
      </c>
      <c r="B5793" s="8">
        <v>69.974400000000003</v>
      </c>
    </row>
    <row r="5794" spans="1:2" x14ac:dyDescent="0.25">
      <c r="A5794" s="7">
        <v>43356</v>
      </c>
      <c r="B5794" s="8">
        <v>69.572800000000001</v>
      </c>
    </row>
    <row r="5795" spans="1:2" x14ac:dyDescent="0.25">
      <c r="A5795" s="7">
        <v>43357</v>
      </c>
      <c r="B5795" s="8">
        <v>68.637</v>
      </c>
    </row>
    <row r="5796" spans="1:2" x14ac:dyDescent="0.25">
      <c r="A5796" s="7">
        <v>43358</v>
      </c>
      <c r="B5796" s="8">
        <v>68.282600000000002</v>
      </c>
    </row>
    <row r="5797" spans="1:2" x14ac:dyDescent="0.25">
      <c r="A5797" s="7">
        <v>43361</v>
      </c>
      <c r="B5797" s="8">
        <v>68.195800000000006</v>
      </c>
    </row>
    <row r="5798" spans="1:2" x14ac:dyDescent="0.25">
      <c r="A5798" s="7">
        <v>43362</v>
      </c>
      <c r="B5798" s="8">
        <v>67.751900000000006</v>
      </c>
    </row>
    <row r="5799" spans="1:2" x14ac:dyDescent="0.25">
      <c r="A5799" s="7">
        <v>43363</v>
      </c>
      <c r="B5799" s="8">
        <v>67.009799999999998</v>
      </c>
    </row>
    <row r="5800" spans="1:2" x14ac:dyDescent="0.25">
      <c r="A5800" s="7">
        <v>43364</v>
      </c>
      <c r="B5800" s="8">
        <v>66.472499999999997</v>
      </c>
    </row>
    <row r="5801" spans="1:2" x14ac:dyDescent="0.25">
      <c r="A5801" s="7">
        <v>43365</v>
      </c>
      <c r="B5801" s="8">
        <v>66.249700000000004</v>
      </c>
    </row>
    <row r="5802" spans="1:2" x14ac:dyDescent="0.25">
      <c r="A5802" s="7">
        <v>43368</v>
      </c>
      <c r="B5802" s="8">
        <v>66.159400000000005</v>
      </c>
    </row>
    <row r="5803" spans="1:2" x14ac:dyDescent="0.25">
      <c r="A5803" s="7">
        <v>43369</v>
      </c>
      <c r="B5803" s="8">
        <v>65.824399999999997</v>
      </c>
    </row>
    <row r="5804" spans="1:2" x14ac:dyDescent="0.25">
      <c r="A5804" s="7">
        <v>43370</v>
      </c>
      <c r="B5804" s="8">
        <v>65.758499999999998</v>
      </c>
    </row>
    <row r="5805" spans="1:2" x14ac:dyDescent="0.25">
      <c r="A5805" s="7">
        <v>43371</v>
      </c>
      <c r="B5805" s="8">
        <v>65.835499999999996</v>
      </c>
    </row>
    <row r="5806" spans="1:2" x14ac:dyDescent="0.25">
      <c r="A5806" s="7">
        <v>43372</v>
      </c>
      <c r="B5806" s="8">
        <v>65.590599999999995</v>
      </c>
    </row>
    <row r="5807" spans="1:2" x14ac:dyDescent="0.25">
      <c r="A5807" s="7">
        <v>43375</v>
      </c>
      <c r="B5807" s="8">
        <v>65.5745</v>
      </c>
    </row>
    <row r="5808" spans="1:2" x14ac:dyDescent="0.25">
      <c r="A5808" s="7">
        <v>43376</v>
      </c>
      <c r="B5808" s="8">
        <v>65.222099999999998</v>
      </c>
    </row>
    <row r="5809" spans="1:2" x14ac:dyDescent="0.25">
      <c r="A5809" s="7">
        <v>43377</v>
      </c>
      <c r="B5809" s="8">
        <v>65.424400000000006</v>
      </c>
    </row>
    <row r="5810" spans="1:2" x14ac:dyDescent="0.25">
      <c r="A5810" s="7">
        <v>43378</v>
      </c>
      <c r="B5810" s="8">
        <v>66.211500000000001</v>
      </c>
    </row>
    <row r="5811" spans="1:2" x14ac:dyDescent="0.25">
      <c r="A5811" s="7">
        <v>43379</v>
      </c>
      <c r="B5811" s="8">
        <v>66.626999999999995</v>
      </c>
    </row>
    <row r="5812" spans="1:2" x14ac:dyDescent="0.25">
      <c r="A5812" s="7">
        <v>43382</v>
      </c>
      <c r="B5812" s="8">
        <v>66.968500000000006</v>
      </c>
    </row>
    <row r="5813" spans="1:2" x14ac:dyDescent="0.25">
      <c r="A5813" s="7">
        <v>43383</v>
      </c>
      <c r="B5813" s="8">
        <v>66.403199999999998</v>
      </c>
    </row>
    <row r="5814" spans="1:2" x14ac:dyDescent="0.25">
      <c r="A5814" s="7">
        <v>43384</v>
      </c>
      <c r="B5814" s="8">
        <v>66.183199999999999</v>
      </c>
    </row>
    <row r="5815" spans="1:2" x14ac:dyDescent="0.25">
      <c r="A5815" s="7">
        <v>43385</v>
      </c>
      <c r="B5815" s="8">
        <v>66.7727</v>
      </c>
    </row>
    <row r="5816" spans="1:2" x14ac:dyDescent="0.25">
      <c r="A5816" s="7">
        <v>43386</v>
      </c>
      <c r="B5816" s="8">
        <v>65.975099999999998</v>
      </c>
    </row>
    <row r="5817" spans="1:2" x14ac:dyDescent="0.25">
      <c r="A5817" s="7">
        <v>43389</v>
      </c>
      <c r="B5817" s="8">
        <v>65.750799999999998</v>
      </c>
    </row>
    <row r="5818" spans="1:2" x14ac:dyDescent="0.25">
      <c r="A5818" s="7">
        <v>43390</v>
      </c>
      <c r="B5818" s="8">
        <v>65.530500000000004</v>
      </c>
    </row>
    <row r="5819" spans="1:2" x14ac:dyDescent="0.25">
      <c r="A5819" s="7">
        <v>43391</v>
      </c>
      <c r="B5819" s="8">
        <v>65.402600000000007</v>
      </c>
    </row>
    <row r="5820" spans="1:2" x14ac:dyDescent="0.25">
      <c r="A5820" s="7">
        <v>43392</v>
      </c>
      <c r="B5820" s="8">
        <v>65.723799999999997</v>
      </c>
    </row>
    <row r="5821" spans="1:2" x14ac:dyDescent="0.25">
      <c r="A5821" s="7">
        <v>43393</v>
      </c>
      <c r="B5821" s="8">
        <v>65.813999999999993</v>
      </c>
    </row>
    <row r="5822" spans="1:2" x14ac:dyDescent="0.25">
      <c r="A5822" s="7">
        <v>43396</v>
      </c>
      <c r="B5822" s="8">
        <v>65.3065</v>
      </c>
    </row>
    <row r="5823" spans="1:2" x14ac:dyDescent="0.25">
      <c r="A5823" s="7">
        <v>43397</v>
      </c>
      <c r="B5823" s="8">
        <v>65.310100000000006</v>
      </c>
    </row>
    <row r="5824" spans="1:2" x14ac:dyDescent="0.25">
      <c r="A5824" s="7">
        <v>43398</v>
      </c>
      <c r="B5824" s="8">
        <v>65.629900000000006</v>
      </c>
    </row>
    <row r="5825" spans="1:2" x14ac:dyDescent="0.25">
      <c r="A5825" s="7">
        <v>43399</v>
      </c>
      <c r="B5825" s="8">
        <v>65.747600000000006</v>
      </c>
    </row>
    <row r="5826" spans="1:2" x14ac:dyDescent="0.25">
      <c r="A5826" s="7">
        <v>43400</v>
      </c>
      <c r="B5826" s="8">
        <v>65.634500000000003</v>
      </c>
    </row>
    <row r="5827" spans="1:2" x14ac:dyDescent="0.25">
      <c r="A5827" s="7">
        <v>43403</v>
      </c>
      <c r="B5827" s="8">
        <v>65.812899999999999</v>
      </c>
    </row>
    <row r="5828" spans="1:2" x14ac:dyDescent="0.25">
      <c r="A5828" s="7">
        <v>43404</v>
      </c>
      <c r="B5828" s="8">
        <v>65.774199999999993</v>
      </c>
    </row>
    <row r="5829" spans="1:2" x14ac:dyDescent="0.25">
      <c r="A5829" s="7">
        <v>43405</v>
      </c>
      <c r="B5829" s="8">
        <v>65.596199999999996</v>
      </c>
    </row>
    <row r="5830" spans="1:2" x14ac:dyDescent="0.25">
      <c r="A5830" s="7">
        <v>43406</v>
      </c>
      <c r="B5830" s="8">
        <v>65.651700000000005</v>
      </c>
    </row>
    <row r="5831" spans="1:2" x14ac:dyDescent="0.25">
      <c r="A5831" s="7">
        <v>43407</v>
      </c>
      <c r="B5831" s="8">
        <v>65.579899999999995</v>
      </c>
    </row>
    <row r="5832" spans="1:2" x14ac:dyDescent="0.25">
      <c r="A5832" s="7">
        <v>43411</v>
      </c>
      <c r="B5832" s="8">
        <v>65.991200000000006</v>
      </c>
    </row>
    <row r="5833" spans="1:2" x14ac:dyDescent="0.25">
      <c r="A5833" s="7">
        <v>43412</v>
      </c>
      <c r="B5833" s="8">
        <v>66.091800000000006</v>
      </c>
    </row>
    <row r="5834" spans="1:2" x14ac:dyDescent="0.25">
      <c r="A5834" s="7">
        <v>43413</v>
      </c>
      <c r="B5834" s="8">
        <v>66.215500000000006</v>
      </c>
    </row>
    <row r="5835" spans="1:2" x14ac:dyDescent="0.25">
      <c r="A5835" s="7">
        <v>43414</v>
      </c>
      <c r="B5835" s="8">
        <v>66.849699999999999</v>
      </c>
    </row>
    <row r="5836" spans="1:2" x14ac:dyDescent="0.25">
      <c r="A5836" s="7">
        <v>43417</v>
      </c>
      <c r="B5836" s="8">
        <v>67.523799999999994</v>
      </c>
    </row>
    <row r="5837" spans="1:2" x14ac:dyDescent="0.25">
      <c r="A5837" s="7">
        <v>43418</v>
      </c>
      <c r="B5837" s="8">
        <v>67.681200000000004</v>
      </c>
    </row>
    <row r="5838" spans="1:2" x14ac:dyDescent="0.25">
      <c r="A5838" s="7">
        <v>43419</v>
      </c>
      <c r="B5838" s="8">
        <v>67.997500000000002</v>
      </c>
    </row>
    <row r="5839" spans="1:2" x14ac:dyDescent="0.25">
      <c r="A5839" s="7">
        <v>43420</v>
      </c>
      <c r="B5839" s="8">
        <v>66.615899999999996</v>
      </c>
    </row>
    <row r="5840" spans="1:2" x14ac:dyDescent="0.25">
      <c r="A5840" s="7">
        <v>43421</v>
      </c>
      <c r="B5840" s="8">
        <v>65.993099999999998</v>
      </c>
    </row>
    <row r="5841" spans="1:2" x14ac:dyDescent="0.25">
      <c r="A5841" s="7">
        <v>43424</v>
      </c>
      <c r="B5841" s="8">
        <v>66.008099999999999</v>
      </c>
    </row>
    <row r="5842" spans="1:2" x14ac:dyDescent="0.25">
      <c r="A5842" s="7">
        <v>43425</v>
      </c>
      <c r="B5842" s="8">
        <v>65.587100000000007</v>
      </c>
    </row>
    <row r="5843" spans="1:2" x14ac:dyDescent="0.25">
      <c r="A5843" s="7">
        <v>43426</v>
      </c>
      <c r="B5843" s="8">
        <v>65.948499999999996</v>
      </c>
    </row>
    <row r="5844" spans="1:2" x14ac:dyDescent="0.25">
      <c r="A5844" s="7">
        <v>43427</v>
      </c>
      <c r="B5844" s="8">
        <v>65.606700000000004</v>
      </c>
    </row>
    <row r="5845" spans="1:2" x14ac:dyDescent="0.25">
      <c r="A5845" s="7">
        <v>43428</v>
      </c>
      <c r="B5845" s="8">
        <v>65.666399999999996</v>
      </c>
    </row>
    <row r="5846" spans="1:2" x14ac:dyDescent="0.25">
      <c r="A5846" s="7">
        <v>43431</v>
      </c>
      <c r="B5846" s="8">
        <v>66.507199999999997</v>
      </c>
    </row>
    <row r="5847" spans="1:2" x14ac:dyDescent="0.25">
      <c r="A5847" s="7">
        <v>43432</v>
      </c>
      <c r="B5847" s="8">
        <v>66.78</v>
      </c>
    </row>
    <row r="5848" spans="1:2" x14ac:dyDescent="0.25">
      <c r="A5848" s="7">
        <v>43433</v>
      </c>
      <c r="B5848" s="8">
        <v>66.943600000000004</v>
      </c>
    </row>
    <row r="5849" spans="1:2" x14ac:dyDescent="0.25">
      <c r="A5849" s="7">
        <v>43434</v>
      </c>
      <c r="B5849" s="8">
        <v>66.634200000000007</v>
      </c>
    </row>
    <row r="5850" spans="1:2" x14ac:dyDescent="0.25">
      <c r="A5850" s="7">
        <v>43435</v>
      </c>
      <c r="B5850" s="8">
        <v>66.533500000000004</v>
      </c>
    </row>
    <row r="5851" spans="1:2" x14ac:dyDescent="0.25">
      <c r="A5851" s="7">
        <v>43438</v>
      </c>
      <c r="B5851" s="8">
        <v>66.292100000000005</v>
      </c>
    </row>
    <row r="5852" spans="1:2" x14ac:dyDescent="0.25">
      <c r="A5852" s="7">
        <v>43439</v>
      </c>
      <c r="B5852" s="8">
        <v>66.446700000000007</v>
      </c>
    </row>
    <row r="5853" spans="1:2" x14ac:dyDescent="0.25">
      <c r="A5853" s="7">
        <v>43440</v>
      </c>
      <c r="B5853" s="8">
        <v>66.824200000000005</v>
      </c>
    </row>
    <row r="5854" spans="1:2" x14ac:dyDescent="0.25">
      <c r="A5854" s="7">
        <v>43441</v>
      </c>
      <c r="B5854" s="8">
        <v>66.737700000000004</v>
      </c>
    </row>
    <row r="5855" spans="1:2" x14ac:dyDescent="0.25">
      <c r="A5855" s="7">
        <v>43442</v>
      </c>
      <c r="B5855" s="8">
        <v>66.922700000000006</v>
      </c>
    </row>
    <row r="5856" spans="1:2" x14ac:dyDescent="0.25">
      <c r="A5856" s="7">
        <v>43445</v>
      </c>
      <c r="B5856" s="8">
        <v>66.241600000000005</v>
      </c>
    </row>
    <row r="5857" spans="1:2" x14ac:dyDescent="0.25">
      <c r="A5857" s="7">
        <v>43446</v>
      </c>
      <c r="B5857" s="8">
        <v>66.502200000000002</v>
      </c>
    </row>
    <row r="5858" spans="1:2" x14ac:dyDescent="0.25">
      <c r="A5858" s="7">
        <v>43447</v>
      </c>
      <c r="B5858" s="8">
        <v>66.422499999999999</v>
      </c>
    </row>
    <row r="5859" spans="1:2" x14ac:dyDescent="0.25">
      <c r="A5859" s="7">
        <v>43448</v>
      </c>
      <c r="B5859" s="8">
        <v>66.254999999999995</v>
      </c>
    </row>
    <row r="5860" spans="1:2" x14ac:dyDescent="0.25">
      <c r="A5860" s="7">
        <v>43449</v>
      </c>
      <c r="B5860" s="8">
        <v>66.433700000000002</v>
      </c>
    </row>
    <row r="5861" spans="1:2" x14ac:dyDescent="0.25">
      <c r="A5861" s="7">
        <v>43452</v>
      </c>
      <c r="B5861" s="8">
        <v>66.620800000000003</v>
      </c>
    </row>
    <row r="5862" spans="1:2" x14ac:dyDescent="0.25">
      <c r="A5862" s="7">
        <v>43453</v>
      </c>
      <c r="B5862" s="8">
        <v>66.745400000000004</v>
      </c>
    </row>
    <row r="5863" spans="1:2" x14ac:dyDescent="0.25">
      <c r="A5863" s="7">
        <v>43454</v>
      </c>
      <c r="B5863" s="8">
        <v>67.112099999999998</v>
      </c>
    </row>
    <row r="5864" spans="1:2" x14ac:dyDescent="0.25">
      <c r="A5864" s="7">
        <v>43455</v>
      </c>
      <c r="B5864" s="8">
        <v>67.370999999999995</v>
      </c>
    </row>
    <row r="5865" spans="1:2" x14ac:dyDescent="0.25">
      <c r="A5865" s="7">
        <v>43456</v>
      </c>
      <c r="B5865" s="8">
        <v>68.008499999999998</v>
      </c>
    </row>
    <row r="5866" spans="1:2" x14ac:dyDescent="0.25">
      <c r="A5866" s="7">
        <v>43459</v>
      </c>
      <c r="B5866" s="8">
        <v>68.407300000000006</v>
      </c>
    </row>
    <row r="5867" spans="1:2" x14ac:dyDescent="0.25">
      <c r="A5867" s="7">
        <v>43460</v>
      </c>
      <c r="B5867" s="8">
        <v>68.744799999999998</v>
      </c>
    </row>
    <row r="5868" spans="1:2" x14ac:dyDescent="0.25">
      <c r="A5868" s="7">
        <v>43461</v>
      </c>
      <c r="B5868" s="8">
        <v>68.886499999999998</v>
      </c>
    </row>
    <row r="5869" spans="1:2" x14ac:dyDescent="0.25">
      <c r="A5869" s="7">
        <v>43462</v>
      </c>
      <c r="B5869" s="8">
        <v>68.876199999999997</v>
      </c>
    </row>
    <row r="5870" spans="1:2" x14ac:dyDescent="0.25">
      <c r="A5870" s="7">
        <v>43463</v>
      </c>
      <c r="B5870" s="8">
        <v>69.521799999999999</v>
      </c>
    </row>
    <row r="5871" spans="1:2" x14ac:dyDescent="0.25">
      <c r="A5871" s="7">
        <v>43464</v>
      </c>
      <c r="B5871" s="8">
        <v>69.470600000000005</v>
      </c>
    </row>
    <row r="5872" spans="1:2" x14ac:dyDescent="0.25">
      <c r="A5872" s="7">
        <v>43475</v>
      </c>
      <c r="B5872" s="8">
        <v>67.079499999999996</v>
      </c>
    </row>
    <row r="5873" spans="1:2" x14ac:dyDescent="0.25">
      <c r="A5873" s="7">
        <v>43476</v>
      </c>
      <c r="B5873" s="8">
        <v>66.860500000000002</v>
      </c>
    </row>
    <row r="5874" spans="1:2" x14ac:dyDescent="0.25">
      <c r="A5874" s="7">
        <v>43477</v>
      </c>
      <c r="B5874" s="8">
        <v>66.916700000000006</v>
      </c>
    </row>
    <row r="5875" spans="1:2" x14ac:dyDescent="0.25">
      <c r="A5875" s="7">
        <v>43480</v>
      </c>
      <c r="B5875" s="8">
        <v>67.191999999999993</v>
      </c>
    </row>
    <row r="5876" spans="1:2" x14ac:dyDescent="0.25">
      <c r="A5876" s="7">
        <v>43481</v>
      </c>
      <c r="B5876" s="8">
        <v>67.081999999999994</v>
      </c>
    </row>
    <row r="5877" spans="1:2" x14ac:dyDescent="0.25">
      <c r="A5877" s="7">
        <v>43482</v>
      </c>
      <c r="B5877" s="8">
        <v>66.761700000000005</v>
      </c>
    </row>
    <row r="5878" spans="1:2" x14ac:dyDescent="0.25">
      <c r="A5878" s="7">
        <v>43483</v>
      </c>
      <c r="B5878" s="8">
        <v>66.443799999999996</v>
      </c>
    </row>
    <row r="5879" spans="1:2" x14ac:dyDescent="0.25">
      <c r="A5879" s="7">
        <v>43484</v>
      </c>
      <c r="B5879" s="8">
        <v>66.3309</v>
      </c>
    </row>
    <row r="5880" spans="1:2" x14ac:dyDescent="0.25">
      <c r="A5880" s="7">
        <v>43487</v>
      </c>
      <c r="B5880" s="8">
        <v>66.363399999999999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election activeCell="F8" sqref="F8"/>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v>0</v>
      </c>
      <c r="C2" s="6">
        <v>0</v>
      </c>
      <c r="D2" s="6">
        <v>0</v>
      </c>
      <c r="E2" s="6">
        <v>0</v>
      </c>
      <c r="F2" s="6">
        <v>0</v>
      </c>
      <c r="G2" s="6">
        <v>0</v>
      </c>
      <c r="H2" s="6">
        <f>C6+C7</f>
        <v>2.163E-4</v>
      </c>
      <c r="I2" s="6">
        <f>C8</f>
        <v>7.4300000000000004E-5</v>
      </c>
      <c r="J2" s="6">
        <f>C9</f>
        <v>2.34E-5</v>
      </c>
      <c r="K2" s="6">
        <f>C10</f>
        <v>4.2910000000000002E-4</v>
      </c>
      <c r="L2" s="6">
        <f>C11</f>
        <v>3.2213599999999999E-4</v>
      </c>
      <c r="M2" s="6">
        <f>C12</f>
        <v>1.86782E-4</v>
      </c>
      <c r="N2" s="6">
        <v>0</v>
      </c>
      <c r="O2" s="6">
        <v>0</v>
      </c>
      <c r="P2" s="6">
        <v>0</v>
      </c>
      <c r="Q2" s="6">
        <v>0</v>
      </c>
      <c r="R2" s="6">
        <v>0</v>
      </c>
      <c r="S2" s="6">
        <v>0</v>
      </c>
    </row>
    <row r="3" spans="1:19" x14ac:dyDescent="0.25">
      <c r="A3" s="6">
        <v>0</v>
      </c>
      <c r="B3" s="6">
        <v>0</v>
      </c>
      <c r="C3" s="6">
        <v>0</v>
      </c>
      <c r="D3" s="6">
        <v>0</v>
      </c>
      <c r="E3" s="6">
        <v>0</v>
      </c>
      <c r="F3" s="6">
        <v>0</v>
      </c>
      <c r="G3" s="6">
        <v>0</v>
      </c>
      <c r="H3" s="41">
        <f>E6+E7</f>
        <v>8.3373669827405709E-6</v>
      </c>
      <c r="I3" s="41">
        <f>E8</f>
        <v>3.1598331199843499E-6</v>
      </c>
      <c r="J3" s="41">
        <f>E9</f>
        <v>7.0979640369822127E-7</v>
      </c>
      <c r="K3" s="41">
        <f>E10</f>
        <v>1.4381665471266834E-5</v>
      </c>
      <c r="L3" s="41">
        <f>E11</f>
        <v>1.1455312914501923E-5</v>
      </c>
      <c r="M3" s="41">
        <f>E12</f>
        <v>6.3025587210106659E-6</v>
      </c>
      <c r="N3" s="6">
        <v>0</v>
      </c>
      <c r="O3" s="6">
        <v>0</v>
      </c>
      <c r="P3" s="6">
        <v>0</v>
      </c>
      <c r="Q3" s="6">
        <v>0</v>
      </c>
      <c r="R3" s="6">
        <v>0</v>
      </c>
      <c r="S3" s="6">
        <v>0</v>
      </c>
    </row>
    <row r="5" spans="1:19" ht="60" x14ac:dyDescent="0.25">
      <c r="A5" s="9" t="s">
        <v>184</v>
      </c>
      <c r="B5" s="9" t="s">
        <v>185</v>
      </c>
      <c r="C5" s="9" t="s">
        <v>186</v>
      </c>
      <c r="D5" s="9" t="s">
        <v>187</v>
      </c>
      <c r="E5" s="9" t="s">
        <v>188</v>
      </c>
      <c r="F5" s="9" t="s">
        <v>189</v>
      </c>
    </row>
    <row r="6" spans="1:19" x14ac:dyDescent="0.25">
      <c r="A6" s="11">
        <f>B6</f>
        <v>39182</v>
      </c>
      <c r="B6" s="16">
        <v>39182</v>
      </c>
      <c r="C6" s="9">
        <v>1.805E-4</v>
      </c>
      <c r="D6" s="9">
        <f>VLOOKUP(A6,доллар!$A$2:$B$5880,2,FALSE)</f>
        <v>25.9846</v>
      </c>
      <c r="E6" s="40">
        <f>C6/D6</f>
        <v>6.946422111558384E-6</v>
      </c>
      <c r="F6" s="9">
        <v>2006</v>
      </c>
    </row>
    <row r="7" spans="1:19" x14ac:dyDescent="0.25">
      <c r="A7" s="11">
        <f t="shared" ref="A7:A12" si="0">B7</f>
        <v>39311</v>
      </c>
      <c r="B7" s="16">
        <v>39311</v>
      </c>
      <c r="C7" s="9">
        <v>3.5800000000000003E-5</v>
      </c>
      <c r="D7" s="9">
        <f>VLOOKUP(A7,доллар!$A$2:$B$5880,2,FALSE)</f>
        <v>25.7379</v>
      </c>
      <c r="E7" s="40">
        <f t="shared" ref="E7:E12" si="1">C7/D7</f>
        <v>1.3909448711821868E-6</v>
      </c>
      <c r="F7" s="9" t="s">
        <v>201</v>
      </c>
    </row>
    <row r="8" spans="1:19" x14ac:dyDescent="0.25">
      <c r="A8" s="11">
        <f t="shared" si="0"/>
        <v>39553</v>
      </c>
      <c r="B8" s="11">
        <v>39553</v>
      </c>
      <c r="C8" s="10">
        <v>7.4300000000000004E-5</v>
      </c>
      <c r="D8" s="9">
        <f>VLOOKUP(A8,доллар!$A$2:$B$5880,2,FALSE)</f>
        <v>23.5139</v>
      </c>
      <c r="E8" s="40">
        <f t="shared" si="1"/>
        <v>3.1598331199843499E-6</v>
      </c>
      <c r="F8" s="9">
        <v>2007</v>
      </c>
    </row>
    <row r="9" spans="1:19" x14ac:dyDescent="0.25">
      <c r="A9" s="11">
        <f t="shared" si="0"/>
        <v>39938</v>
      </c>
      <c r="B9" s="11">
        <v>39938</v>
      </c>
      <c r="C9" s="10">
        <v>2.34E-5</v>
      </c>
      <c r="D9" s="9">
        <f>VLOOKUP(A9,доллар!$A$2:$B$5880,2,FALSE)</f>
        <v>32.967199999999998</v>
      </c>
      <c r="E9" s="40">
        <f t="shared" si="1"/>
        <v>7.0979640369822127E-7</v>
      </c>
      <c r="F9" s="9">
        <v>2008</v>
      </c>
    </row>
    <row r="10" spans="1:19" x14ac:dyDescent="0.25">
      <c r="A10" s="11">
        <f t="shared" si="0"/>
        <v>40246</v>
      </c>
      <c r="B10" s="11">
        <v>40246</v>
      </c>
      <c r="C10" s="10">
        <v>4.2910000000000002E-4</v>
      </c>
      <c r="D10" s="9">
        <f>VLOOKUP(A10-3,доллар!$A$2:$B$5880,2,FALSE)</f>
        <v>29.836600000000001</v>
      </c>
      <c r="E10" s="40">
        <f t="shared" si="1"/>
        <v>1.4381665471266834E-5</v>
      </c>
      <c r="F10" s="9">
        <v>2009</v>
      </c>
    </row>
    <row r="11" spans="1:19" x14ac:dyDescent="0.25">
      <c r="A11" s="11">
        <f t="shared" si="0"/>
        <v>40644</v>
      </c>
      <c r="B11" s="11">
        <v>40644</v>
      </c>
      <c r="C11" s="10">
        <v>3.2213599999999999E-4</v>
      </c>
      <c r="D11" s="9">
        <f>VLOOKUP(A11-2,доллар!$A$2:$B$5880,2,FALSE)</f>
        <v>28.121099999999998</v>
      </c>
      <c r="E11" s="40">
        <f t="shared" si="1"/>
        <v>1.1455312914501923E-5</v>
      </c>
      <c r="F11" s="9">
        <v>2010</v>
      </c>
    </row>
    <row r="12" spans="1:19" x14ac:dyDescent="0.25">
      <c r="A12" s="11">
        <f t="shared" si="0"/>
        <v>41010</v>
      </c>
      <c r="B12" s="11">
        <v>41010</v>
      </c>
      <c r="C12" s="10">
        <v>1.86782E-4</v>
      </c>
      <c r="D12" s="9">
        <f>VLOOKUP(A12,доллар!$A$2:$B$5880,2,FALSE)</f>
        <v>29.635899999999999</v>
      </c>
      <c r="E12" s="40">
        <f t="shared" si="1"/>
        <v>6.3025587210106659E-6</v>
      </c>
      <c r="F12" s="9">
        <v>2011</v>
      </c>
    </row>
    <row r="24" spans="1:1" x14ac:dyDescent="0.25">
      <c r="A24" t="s">
        <v>220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S5" sqref="S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v>0</v>
      </c>
      <c r="I2" s="6">
        <v>0</v>
      </c>
      <c r="J2" s="6">
        <v>0</v>
      </c>
      <c r="K2" s="6">
        <f>C6</f>
        <v>2.2999999999999998</v>
      </c>
      <c r="L2" s="6">
        <f>C7</f>
        <v>3.9</v>
      </c>
      <c r="M2" s="6">
        <f>C8+C9</f>
        <v>35.799999999999997</v>
      </c>
      <c r="N2" s="6">
        <f>C10</f>
        <v>13.8</v>
      </c>
      <c r="O2" s="6">
        <f>C11+C12</f>
        <v>45</v>
      </c>
      <c r="P2" s="6">
        <f>C13</f>
        <v>27</v>
      </c>
      <c r="Q2" s="6">
        <f>C14</f>
        <v>20</v>
      </c>
      <c r="R2" s="6">
        <v>0</v>
      </c>
      <c r="S2" s="6">
        <v>0</v>
      </c>
    </row>
    <row r="3" spans="1:19" x14ac:dyDescent="0.25">
      <c r="A3" s="6" t="s">
        <v>206</v>
      </c>
      <c r="B3" s="6" t="s">
        <v>206</v>
      </c>
      <c r="C3" s="6" t="s">
        <v>206</v>
      </c>
      <c r="D3" s="6" t="s">
        <v>206</v>
      </c>
      <c r="E3" s="6" t="s">
        <v>206</v>
      </c>
      <c r="F3" s="6" t="s">
        <v>206</v>
      </c>
      <c r="G3" s="6" t="s">
        <v>206</v>
      </c>
      <c r="H3" s="13">
        <v>0</v>
      </c>
      <c r="I3" s="13">
        <v>0</v>
      </c>
      <c r="J3" s="13">
        <v>0</v>
      </c>
      <c r="K3" s="13">
        <f>E6</f>
        <v>7.5755330046210739E-2</v>
      </c>
      <c r="L3" s="13">
        <f>E7</f>
        <v>0.14115705350938151</v>
      </c>
      <c r="M3" s="13">
        <f>E8+E9</f>
        <v>1.16184036725324</v>
      </c>
      <c r="N3" s="13">
        <f>E10</f>
        <v>0.4302308905779435</v>
      </c>
      <c r="O3" s="13">
        <f>E11+E12</f>
        <v>1.0405864651763934</v>
      </c>
      <c r="P3" s="13">
        <f>E13</f>
        <v>0.49931021218834726</v>
      </c>
      <c r="Q3" s="13">
        <f>E14</f>
        <v>0.30859673350357586</v>
      </c>
      <c r="R3" s="6">
        <v>0</v>
      </c>
      <c r="S3" s="6">
        <v>0</v>
      </c>
    </row>
    <row r="5" spans="1:19" ht="60" x14ac:dyDescent="0.25">
      <c r="A5" s="9" t="s">
        <v>184</v>
      </c>
      <c r="B5" s="9" t="s">
        <v>185</v>
      </c>
      <c r="C5" s="9" t="s">
        <v>186</v>
      </c>
      <c r="D5" s="9" t="s">
        <v>187</v>
      </c>
      <c r="E5" s="9" t="s">
        <v>188</v>
      </c>
      <c r="F5" s="9" t="s">
        <v>189</v>
      </c>
    </row>
    <row r="6" spans="1:19" x14ac:dyDescent="0.25">
      <c r="A6" s="11">
        <f>B6</f>
        <v>40310</v>
      </c>
      <c r="B6" s="16">
        <v>40310</v>
      </c>
      <c r="C6" s="9">
        <v>2.2999999999999998</v>
      </c>
      <c r="D6" s="9">
        <f>VLOOKUP(A6,доллар!$A$2:$B$5880,2,FALSE)</f>
        <v>30.360900000000001</v>
      </c>
      <c r="E6" s="12">
        <f>C6/D6</f>
        <v>7.5755330046210739E-2</v>
      </c>
      <c r="F6" s="9">
        <v>2009</v>
      </c>
    </row>
    <row r="7" spans="1:19" x14ac:dyDescent="0.25">
      <c r="A7" s="11">
        <f t="shared" ref="A7:A10" si="0">B7</f>
        <v>40675</v>
      </c>
      <c r="B7" s="16">
        <v>40675</v>
      </c>
      <c r="C7" s="9">
        <v>3.9</v>
      </c>
      <c r="D7" s="9">
        <f>VLOOKUP(A7,доллар!$A$2:$B$5880,2,FALSE)</f>
        <v>27.628799999999998</v>
      </c>
      <c r="E7" s="12">
        <f t="shared" ref="E7:E14" si="1">C7/D7</f>
        <v>0.14115705350938151</v>
      </c>
      <c r="F7" s="9">
        <v>2010</v>
      </c>
    </row>
    <row r="8" spans="1:19" x14ac:dyDescent="0.25">
      <c r="A8" s="11">
        <f t="shared" si="0"/>
        <v>41045</v>
      </c>
      <c r="B8" s="16">
        <v>41045</v>
      </c>
      <c r="C8" s="9">
        <v>5.8</v>
      </c>
      <c r="D8" s="9">
        <f>VLOOKUP(A8,доллар!$A$2:$B$5880,2,FALSE)</f>
        <v>30.329899999999999</v>
      </c>
      <c r="E8" s="12">
        <f t="shared" ref="E8" si="2">C8/D8</f>
        <v>0.19123043597242326</v>
      </c>
      <c r="F8" s="9">
        <v>2011</v>
      </c>
    </row>
    <row r="9" spans="1:19" x14ac:dyDescent="0.25">
      <c r="A9" s="11">
        <f t="shared" si="0"/>
        <v>41205</v>
      </c>
      <c r="B9" s="11">
        <v>41205</v>
      </c>
      <c r="C9" s="10">
        <v>30</v>
      </c>
      <c r="D9" s="9">
        <f>VLOOKUP(A9,доллар!$A$2:$B$5880,2,FALSE)</f>
        <v>30.9084</v>
      </c>
      <c r="E9" s="12">
        <f t="shared" si="1"/>
        <v>0.97060993128081685</v>
      </c>
      <c r="F9" s="9" t="s">
        <v>194</v>
      </c>
    </row>
    <row r="10" spans="1:19" ht="30" x14ac:dyDescent="0.25">
      <c r="A10" s="11">
        <f t="shared" si="0"/>
        <v>41579</v>
      </c>
      <c r="B10" s="11">
        <v>41579</v>
      </c>
      <c r="C10" s="10">
        <v>13.8</v>
      </c>
      <c r="D10" s="9">
        <f>VLOOKUP(A10,доллар!$A$2:$B$5880,2,FALSE)</f>
        <v>32.075800000000001</v>
      </c>
      <c r="E10" s="12">
        <f t="shared" si="1"/>
        <v>0.4302308905779435</v>
      </c>
      <c r="F10" s="18" t="s">
        <v>251</v>
      </c>
    </row>
    <row r="11" spans="1:19" x14ac:dyDescent="0.25">
      <c r="A11" s="11">
        <f>B11-2</f>
        <v>41822</v>
      </c>
      <c r="B11" s="11">
        <v>41824</v>
      </c>
      <c r="C11" s="10">
        <v>20</v>
      </c>
      <c r="D11" s="9">
        <f>VLOOKUP(A11,доллар!$A$2:$B$5880,2,FALSE)</f>
        <v>34.227499999999999</v>
      </c>
      <c r="E11" s="12">
        <f t="shared" ref="E11" si="3">C11/D11</f>
        <v>0.58432546928639251</v>
      </c>
      <c r="F11" s="9">
        <v>2013</v>
      </c>
    </row>
    <row r="12" spans="1:19" x14ac:dyDescent="0.25">
      <c r="A12" s="11">
        <f>B12-4</f>
        <v>41985</v>
      </c>
      <c r="B12" s="11">
        <v>41989</v>
      </c>
      <c r="C12" s="10">
        <v>25</v>
      </c>
      <c r="D12" s="9">
        <f>VLOOKUP(A12,доллар!$A$2:$B$5880,2,FALSE)</f>
        <v>54.793199999999999</v>
      </c>
      <c r="E12" s="12">
        <f t="shared" si="1"/>
        <v>0.45626099589000096</v>
      </c>
      <c r="F12" s="9" t="s">
        <v>213</v>
      </c>
    </row>
    <row r="13" spans="1:19" x14ac:dyDescent="0.25">
      <c r="A13" s="11">
        <f>B13-4</f>
        <v>42180</v>
      </c>
      <c r="B13" s="11">
        <v>42184</v>
      </c>
      <c r="C13" s="10">
        <v>27</v>
      </c>
      <c r="D13" s="9">
        <f>VLOOKUP(A13,доллар!$A$2:$B$5880,2,FALSE)</f>
        <v>54.074599999999997</v>
      </c>
      <c r="E13" s="12">
        <f t="shared" si="1"/>
        <v>0.49931021218834726</v>
      </c>
      <c r="F13" s="9">
        <v>2014</v>
      </c>
    </row>
    <row r="14" spans="1:19" x14ac:dyDescent="0.25">
      <c r="A14" s="11">
        <f>B14-2</f>
        <v>42550</v>
      </c>
      <c r="B14" s="11">
        <v>42552</v>
      </c>
      <c r="C14" s="10">
        <v>20</v>
      </c>
      <c r="D14" s="9">
        <f>VLOOKUP(A14,доллар!$A$2:$B$5880,2,FALSE)</f>
        <v>64.8095</v>
      </c>
      <c r="E14" s="12">
        <f t="shared" si="1"/>
        <v>0.30859673350357586</v>
      </c>
      <c r="F14" s="9">
        <v>2015</v>
      </c>
    </row>
    <row r="31" spans="1:1" x14ac:dyDescent="0.25">
      <c r="A31" t="s">
        <v>220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C16" sqref="C16"/>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f>
        <v>11</v>
      </c>
      <c r="F2" s="6">
        <f>C7</f>
        <v>29</v>
      </c>
      <c r="G2" s="6">
        <f>C8</f>
        <v>37.880000000000003</v>
      </c>
      <c r="H2" s="6">
        <f>C9</f>
        <v>50.83</v>
      </c>
      <c r="I2" s="6">
        <f>C10</f>
        <v>53.92</v>
      </c>
      <c r="J2" s="6">
        <f>C11</f>
        <v>23.13</v>
      </c>
      <c r="K2" s="6">
        <f>C12</f>
        <v>1.5</v>
      </c>
      <c r="L2" s="6">
        <f>C13</f>
        <v>5.0999999999999996</v>
      </c>
      <c r="M2" s="6">
        <f>C14</f>
        <v>26.52</v>
      </c>
      <c r="N2" s="6">
        <f>C15</f>
        <v>279.83</v>
      </c>
      <c r="O2" s="6">
        <f>C16</f>
        <v>533.91</v>
      </c>
      <c r="P2" s="6">
        <f>C17</f>
        <v>788</v>
      </c>
      <c r="Q2" s="6">
        <f>C18+C19</f>
        <v>1274.22</v>
      </c>
      <c r="R2" s="6">
        <f>C20+C21</f>
        <v>2062.6799999999998</v>
      </c>
      <c r="S2" s="6">
        <f>C22+C23</f>
        <v>1646.45</v>
      </c>
    </row>
    <row r="3" spans="1:19" x14ac:dyDescent="0.25">
      <c r="A3" s="6" t="s">
        <v>206</v>
      </c>
      <c r="B3" s="6" t="s">
        <v>206</v>
      </c>
      <c r="C3" s="6" t="s">
        <v>206</v>
      </c>
      <c r="D3" s="6" t="s">
        <v>206</v>
      </c>
      <c r="E3" s="13">
        <f>E6</f>
        <v>0.38611258340909327</v>
      </c>
      <c r="F3" s="13">
        <f>E7</f>
        <v>1.0429591267914622</v>
      </c>
      <c r="G3" s="13">
        <f>E8</f>
        <v>1.3990508023859209</v>
      </c>
      <c r="H3" s="13">
        <f>E9</f>
        <v>1.9664051498692416</v>
      </c>
      <c r="I3" s="13">
        <f>E10</f>
        <v>2.2605975993728018</v>
      </c>
      <c r="J3" s="13">
        <f>E11</f>
        <v>0.74135090609555188</v>
      </c>
      <c r="K3" s="13">
        <f>E12</f>
        <v>4.877683945591061E-2</v>
      </c>
      <c r="L3" s="13">
        <f>E13</f>
        <v>0.18707015130674001</v>
      </c>
      <c r="M3" s="13">
        <f>E14</f>
        <v>0.84511620347797822</v>
      </c>
      <c r="N3" s="13">
        <f>E15</f>
        <v>8.8916497993397119</v>
      </c>
      <c r="O3" s="13">
        <f>E16</f>
        <v>15.535045580058252</v>
      </c>
      <c r="P3" s="13">
        <f>E17</f>
        <v>12.105161284376047</v>
      </c>
      <c r="Q3" s="13">
        <f>E18+E19</f>
        <v>19.593864972559743</v>
      </c>
      <c r="R3" s="13">
        <f>E20+E21</f>
        <v>36.292874848457977</v>
      </c>
      <c r="S3" s="13">
        <f>E22+E23</f>
        <v>25.699621116239868</v>
      </c>
    </row>
    <row r="5" spans="1:19" ht="60" x14ac:dyDescent="0.25">
      <c r="A5" s="9" t="s">
        <v>184</v>
      </c>
      <c r="B5" s="9" t="s">
        <v>185</v>
      </c>
      <c r="C5" s="9" t="s">
        <v>186</v>
      </c>
      <c r="D5" s="9" t="s">
        <v>187</v>
      </c>
      <c r="E5" s="9" t="s">
        <v>188</v>
      </c>
      <c r="F5" s="9" t="s">
        <v>189</v>
      </c>
    </row>
    <row r="6" spans="1:19" x14ac:dyDescent="0.25">
      <c r="A6" s="11">
        <f>B6</f>
        <v>38075</v>
      </c>
      <c r="B6" s="16">
        <v>38075</v>
      </c>
      <c r="C6" s="9">
        <v>11</v>
      </c>
      <c r="D6" s="9">
        <f>VLOOKUP(A6-2,доллар!$A$2:$B$5880,2,FALSE)</f>
        <v>28.489100000000001</v>
      </c>
      <c r="E6" s="12">
        <f>C6/D6</f>
        <v>0.38611258340909327</v>
      </c>
      <c r="F6" s="9">
        <v>2003</v>
      </c>
    </row>
    <row r="7" spans="1:19" x14ac:dyDescent="0.25">
      <c r="A7" s="11">
        <f t="shared" ref="A7:A15" si="0">B7</f>
        <v>38470</v>
      </c>
      <c r="B7" s="16">
        <v>38470</v>
      </c>
      <c r="C7" s="9">
        <v>29</v>
      </c>
      <c r="D7" s="9">
        <f>VLOOKUP(A7,доллар!$A$2:$B$5880,2,FALSE)</f>
        <v>27.805499999999999</v>
      </c>
      <c r="E7" s="12">
        <f t="shared" ref="E7:E12" si="1">C7/D7</f>
        <v>1.0429591267914622</v>
      </c>
      <c r="F7" s="9">
        <v>2004</v>
      </c>
    </row>
    <row r="8" spans="1:19" x14ac:dyDescent="0.25">
      <c r="A8" s="11">
        <f t="shared" si="0"/>
        <v>38849</v>
      </c>
      <c r="B8" s="11">
        <v>38849</v>
      </c>
      <c r="C8" s="10">
        <v>37.880000000000003</v>
      </c>
      <c r="D8" s="9">
        <f>VLOOKUP(A8,доллар!$A$2:$B$5880,2,FALSE)</f>
        <v>27.075500000000002</v>
      </c>
      <c r="E8" s="12">
        <f t="shared" si="1"/>
        <v>1.3990508023859209</v>
      </c>
      <c r="F8" s="9">
        <v>2005</v>
      </c>
    </row>
    <row r="9" spans="1:19" x14ac:dyDescent="0.25">
      <c r="A9" s="11">
        <f t="shared" si="0"/>
        <v>39223</v>
      </c>
      <c r="B9" s="11">
        <v>39223</v>
      </c>
      <c r="C9" s="10">
        <v>50.83</v>
      </c>
      <c r="D9" s="9">
        <f>VLOOKUP(A9-2,доллар!$A$2:$B$5880,2,FALSE)</f>
        <v>25.8492</v>
      </c>
      <c r="E9" s="12">
        <f t="shared" si="1"/>
        <v>1.9664051498692416</v>
      </c>
      <c r="F9" s="9">
        <v>2006</v>
      </c>
    </row>
    <row r="10" spans="1:19" x14ac:dyDescent="0.25">
      <c r="A10" s="11">
        <f t="shared" si="0"/>
        <v>39583</v>
      </c>
      <c r="B10" s="11">
        <v>39583</v>
      </c>
      <c r="C10" s="10">
        <v>53.92</v>
      </c>
      <c r="D10" s="9">
        <f>VLOOKUP(A10,доллар!$A$2:$B$5880,2,FALSE)</f>
        <v>23.8521</v>
      </c>
      <c r="E10" s="12">
        <f t="shared" si="1"/>
        <v>2.2605975993728018</v>
      </c>
      <c r="F10" s="9">
        <v>2007</v>
      </c>
    </row>
    <row r="11" spans="1:19" x14ac:dyDescent="0.25">
      <c r="A11" s="11">
        <f t="shared" si="0"/>
        <v>39958</v>
      </c>
      <c r="B11" s="11">
        <v>39958</v>
      </c>
      <c r="C11" s="10">
        <v>23.13</v>
      </c>
      <c r="D11" s="9">
        <f>VLOOKUP(A11-2,доллар!$A$2:$B$5880,2,FALSE)</f>
        <v>31.1998</v>
      </c>
      <c r="E11" s="12">
        <f t="shared" si="1"/>
        <v>0.74135090609555188</v>
      </c>
      <c r="F11" s="9">
        <v>2008</v>
      </c>
    </row>
    <row r="12" spans="1:19" x14ac:dyDescent="0.25">
      <c r="A12" s="11">
        <f t="shared" si="0"/>
        <v>40319</v>
      </c>
      <c r="B12" s="11">
        <v>40319</v>
      </c>
      <c r="C12" s="10">
        <v>1.5</v>
      </c>
      <c r="D12" s="9">
        <f>VLOOKUP(A12,доллар!$A$2:$B$5880,2,FALSE)</f>
        <v>30.752300000000002</v>
      </c>
      <c r="E12" s="12">
        <f t="shared" si="1"/>
        <v>4.877683945591061E-2</v>
      </c>
      <c r="F12" s="9">
        <v>2009</v>
      </c>
    </row>
    <row r="13" spans="1:19" x14ac:dyDescent="0.25">
      <c r="A13" s="11">
        <f t="shared" si="0"/>
        <v>40669</v>
      </c>
      <c r="B13" s="11">
        <v>40669</v>
      </c>
      <c r="C13" s="10">
        <v>5.0999999999999996</v>
      </c>
      <c r="D13" s="9">
        <f>VLOOKUP(A13,доллар!$A$2:$B$5880,2,FALSE)</f>
        <v>27.262499999999999</v>
      </c>
      <c r="E13" s="12">
        <f t="shared" ref="E13:E19" si="2">C13/D13</f>
        <v>0.18707015130674001</v>
      </c>
      <c r="F13" s="9">
        <v>2010</v>
      </c>
    </row>
    <row r="14" spans="1:19" x14ac:dyDescent="0.25">
      <c r="A14" s="11">
        <f t="shared" si="0"/>
        <v>41053</v>
      </c>
      <c r="B14" s="11">
        <v>41053</v>
      </c>
      <c r="C14" s="10">
        <v>26.52</v>
      </c>
      <c r="D14" s="9">
        <f>VLOOKUP(A14,доллар!$A$2:$B$5880,2,FALSE)</f>
        <v>31.380299999999998</v>
      </c>
      <c r="E14" s="12">
        <f t="shared" si="2"/>
        <v>0.84511620347797822</v>
      </c>
      <c r="F14" s="9">
        <v>2011</v>
      </c>
    </row>
    <row r="15" spans="1:19" x14ac:dyDescent="0.25">
      <c r="A15" s="11">
        <f t="shared" si="0"/>
        <v>41418</v>
      </c>
      <c r="B15" s="11">
        <v>41418</v>
      </c>
      <c r="C15" s="10">
        <v>279.83</v>
      </c>
      <c r="D15" s="9">
        <f>VLOOKUP(A15,доллар!$A$2:$B$5880,2,FALSE)</f>
        <v>31.4711</v>
      </c>
      <c r="E15" s="12">
        <f t="shared" si="2"/>
        <v>8.8916497993397119</v>
      </c>
      <c r="F15" s="9">
        <v>2012</v>
      </c>
    </row>
    <row r="16" spans="1:19" x14ac:dyDescent="0.25">
      <c r="A16" s="11">
        <f>B16-4</f>
        <v>41803</v>
      </c>
      <c r="B16" s="11">
        <v>41807</v>
      </c>
      <c r="C16" s="10">
        <v>533.91</v>
      </c>
      <c r="D16" s="9">
        <f>VLOOKUP(A16-2,доллар!$A$2:$B$5880,2,FALSE)</f>
        <v>34.368099999999998</v>
      </c>
      <c r="E16" s="12">
        <f t="shared" si="2"/>
        <v>15.535045580058252</v>
      </c>
      <c r="F16" s="9">
        <v>2013</v>
      </c>
    </row>
    <row r="17" spans="1:6" x14ac:dyDescent="0.25">
      <c r="A17" s="11">
        <f>B17-2</f>
        <v>42284</v>
      </c>
      <c r="B17" s="11">
        <v>42286</v>
      </c>
      <c r="C17" s="10">
        <v>788</v>
      </c>
      <c r="D17" s="9">
        <f>VLOOKUP(A17,доллар!$A$2:$B$5880,2,FALSE)</f>
        <v>65.096199999999996</v>
      </c>
      <c r="E17" s="12">
        <f t="shared" si="2"/>
        <v>12.105161284376047</v>
      </c>
      <c r="F17" s="9">
        <v>2014</v>
      </c>
    </row>
    <row r="18" spans="1:6" x14ac:dyDescent="0.25">
      <c r="A18" s="11">
        <f>B18-2</f>
        <v>42515</v>
      </c>
      <c r="B18" s="11">
        <v>42517</v>
      </c>
      <c r="C18" s="10">
        <v>458.22</v>
      </c>
      <c r="D18" s="9">
        <f>VLOOKUP(A18,доллар!$A$2:$B$5880,2,FALSE)</f>
        <v>67.049300000000002</v>
      </c>
      <c r="E18" s="12">
        <f t="shared" si="2"/>
        <v>6.8340758218206608</v>
      </c>
      <c r="F18" s="9">
        <v>2015</v>
      </c>
    </row>
    <row r="19" spans="1:6" x14ac:dyDescent="0.25">
      <c r="A19" s="11">
        <f>B19-4</f>
        <v>42642</v>
      </c>
      <c r="B19" s="11">
        <v>42646</v>
      </c>
      <c r="C19" s="10">
        <v>816</v>
      </c>
      <c r="D19" s="9">
        <f>VLOOKUP(A19,доллар!$A$2:$B$5880,2,FALSE)</f>
        <v>63.950899999999997</v>
      </c>
      <c r="E19" s="12">
        <f t="shared" si="2"/>
        <v>12.759789150739083</v>
      </c>
      <c r="F19" s="9" t="s">
        <v>196</v>
      </c>
    </row>
    <row r="20" spans="1:6" x14ac:dyDescent="0.25">
      <c r="A20" s="11">
        <f>B20-4</f>
        <v>42887</v>
      </c>
      <c r="B20" s="11">
        <v>42891</v>
      </c>
      <c r="C20" s="10">
        <v>1300</v>
      </c>
      <c r="D20" s="9">
        <f>VLOOKUP(A20,доллар!$A$2:$B$5880,2,FALSE)</f>
        <v>56.687600000000003</v>
      </c>
      <c r="E20" s="12">
        <f t="shared" ref="E20:E22" si="3">C20/D20</f>
        <v>22.932704859616564</v>
      </c>
      <c r="F20" s="9">
        <v>2016</v>
      </c>
    </row>
    <row r="21" spans="1:6" x14ac:dyDescent="0.25">
      <c r="A21" s="11">
        <f>B21-2</f>
        <v>43025</v>
      </c>
      <c r="B21" s="11">
        <v>43027</v>
      </c>
      <c r="C21" s="10">
        <v>762.68</v>
      </c>
      <c r="D21" s="9">
        <f>VLOOKUP(A21,доллар!$A$2:$B$5880,2,FALSE)</f>
        <v>57.086100000000002</v>
      </c>
      <c r="E21" s="12">
        <f t="shared" si="3"/>
        <v>13.360169988841415</v>
      </c>
      <c r="F21" s="9" t="s">
        <v>237</v>
      </c>
    </row>
    <row r="22" spans="1:6" x14ac:dyDescent="0.25">
      <c r="A22" s="11">
        <f t="shared" ref="A22:A23" si="4">B22-2</f>
        <v>43255</v>
      </c>
      <c r="B22" s="11">
        <v>43257</v>
      </c>
      <c r="C22" s="10">
        <v>890.45</v>
      </c>
      <c r="D22" s="9">
        <f>VLOOKUP(A22-2,доллар!$A$2:$B$5880,2,FALSE)</f>
        <v>62.205599999999997</v>
      </c>
      <c r="E22" s="12">
        <f t="shared" si="3"/>
        <v>14.314627621950438</v>
      </c>
      <c r="F22" s="9">
        <v>2017</v>
      </c>
    </row>
    <row r="23" spans="1:6" x14ac:dyDescent="0.25">
      <c r="A23" s="11">
        <f t="shared" si="4"/>
        <v>43383</v>
      </c>
      <c r="B23" s="11">
        <v>43385</v>
      </c>
      <c r="C23" s="10">
        <v>756</v>
      </c>
      <c r="D23" s="9">
        <f>VLOOKUP(A23,доллар!$A$2:$B$5880,2,FALSE)</f>
        <v>66.403199999999998</v>
      </c>
      <c r="E23" s="12">
        <f t="shared" ref="E23" si="5">C23/D23</f>
        <v>11.384993494289432</v>
      </c>
      <c r="F23" s="9" t="s">
        <v>207</v>
      </c>
    </row>
    <row r="36" spans="1:1" x14ac:dyDescent="0.25">
      <c r="A36" t="s">
        <v>220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f>C6</f>
        <v>0.09</v>
      </c>
      <c r="E2" s="6">
        <f>0</f>
        <v>0</v>
      </c>
      <c r="F2" s="6">
        <f>C7</f>
        <v>0.1</v>
      </c>
      <c r="G2" s="6">
        <f>0</f>
        <v>0</v>
      </c>
      <c r="H2" s="6">
        <f>C8</f>
        <v>0.12</v>
      </c>
      <c r="I2" s="6">
        <f>C9</f>
        <v>0.14000000000000001</v>
      </c>
      <c r="J2" s="6">
        <f>0</f>
        <v>0</v>
      </c>
      <c r="K2" s="6">
        <f>C10</f>
        <v>0.45</v>
      </c>
      <c r="L2" s="6">
        <f>C11</f>
        <v>0.38</v>
      </c>
      <c r="M2" s="6">
        <f>C12</f>
        <v>0.44</v>
      </c>
      <c r="N2" s="6">
        <f>C13</f>
        <v>0.45</v>
      </c>
      <c r="O2" s="6">
        <f>C14</f>
        <v>0.5</v>
      </c>
      <c r="P2" s="6">
        <f>C15</f>
        <v>0.21</v>
      </c>
      <c r="Q2" s="6">
        <f>C16</f>
        <v>0.6</v>
      </c>
      <c r="R2" s="6">
        <f>C17</f>
        <v>0.9</v>
      </c>
      <c r="S2" s="6">
        <f>C18</f>
        <v>1.1399999999999999</v>
      </c>
    </row>
    <row r="3" spans="1:19" x14ac:dyDescent="0.25">
      <c r="A3" s="6" t="s">
        <v>206</v>
      </c>
      <c r="B3" s="6" t="s">
        <v>206</v>
      </c>
      <c r="C3" s="6" t="s">
        <v>206</v>
      </c>
      <c r="D3" s="13">
        <f>E6</f>
        <v>2.8762447748219922E-3</v>
      </c>
      <c r="E3" s="13">
        <v>0</v>
      </c>
      <c r="F3" s="13">
        <f>E7</f>
        <v>3.5984684918098859E-3</v>
      </c>
      <c r="G3" s="13">
        <v>0</v>
      </c>
      <c r="H3" s="13">
        <f>E8</f>
        <v>4.6628923143877425E-3</v>
      </c>
      <c r="I3" s="13">
        <f>E9</f>
        <v>5.8941660386573093E-3</v>
      </c>
      <c r="J3" s="6">
        <f>0</f>
        <v>0</v>
      </c>
      <c r="K3" s="13">
        <f>E10</f>
        <v>1.48529067138439E-2</v>
      </c>
      <c r="L3" s="13">
        <f>E11</f>
        <v>1.3575113245023649E-2</v>
      </c>
      <c r="M3" s="13">
        <f>E12</f>
        <v>1.4220291709893121E-2</v>
      </c>
      <c r="N3" s="13">
        <f>E13</f>
        <v>1.425566425059557E-2</v>
      </c>
      <c r="O3" s="13">
        <f>E14</f>
        <v>1.4680752359196905E-2</v>
      </c>
      <c r="P3" s="13">
        <f>E15</f>
        <v>3.7057624606262737E-3</v>
      </c>
      <c r="Q3" s="13">
        <f>E16</f>
        <v>9.4373306195764829E-3</v>
      </c>
      <c r="R3" s="13">
        <f>E17</f>
        <v>1.5029909519944691E-2</v>
      </c>
      <c r="S3" s="13">
        <f>E18</f>
        <v>1.8326147554423834E-2</v>
      </c>
    </row>
    <row r="5" spans="1:19" ht="60" x14ac:dyDescent="0.25">
      <c r="A5" s="9" t="s">
        <v>184</v>
      </c>
      <c r="B5" s="9" t="s">
        <v>185</v>
      </c>
      <c r="C5" s="9" t="s">
        <v>186</v>
      </c>
      <c r="D5" s="9" t="s">
        <v>187</v>
      </c>
      <c r="E5" s="9" t="s">
        <v>188</v>
      </c>
      <c r="F5" s="9" t="s">
        <v>189</v>
      </c>
    </row>
    <row r="6" spans="1:19" x14ac:dyDescent="0.25">
      <c r="A6" s="11">
        <f>B6</f>
        <v>37715</v>
      </c>
      <c r="B6" s="16">
        <v>37715</v>
      </c>
      <c r="C6" s="9">
        <v>0.09</v>
      </c>
      <c r="D6" s="9">
        <f>VLOOKUP(A6,доллар!$A$2:$B$5880,2,FALSE)</f>
        <v>31.290800000000001</v>
      </c>
      <c r="E6" s="12">
        <f>C6/D6</f>
        <v>2.8762447748219922E-3</v>
      </c>
      <c r="F6" s="9">
        <v>2002</v>
      </c>
    </row>
    <row r="7" spans="1:19" x14ac:dyDescent="0.25">
      <c r="A7" s="11">
        <f t="shared" ref="A7:A13" si="0">B7</f>
        <v>38477</v>
      </c>
      <c r="B7" s="16">
        <v>38477</v>
      </c>
      <c r="C7" s="9">
        <v>0.1</v>
      </c>
      <c r="D7" s="9">
        <f>VLOOKUP(A7,доллар!$A$2:$B$5880,2,FALSE)</f>
        <v>27.7896</v>
      </c>
      <c r="E7" s="12">
        <f t="shared" ref="E7:E12" si="1">C7/D7</f>
        <v>3.5984684918098859E-3</v>
      </c>
      <c r="F7" s="9">
        <v>2004</v>
      </c>
    </row>
    <row r="8" spans="1:19" x14ac:dyDescent="0.25">
      <c r="A8" s="11">
        <f t="shared" si="0"/>
        <v>39212</v>
      </c>
      <c r="B8" s="11">
        <v>39212</v>
      </c>
      <c r="C8" s="10">
        <v>0.12</v>
      </c>
      <c r="D8" s="9">
        <f>VLOOKUP(A8-2,доллар!$A$2:$B$5880,2,FALSE)</f>
        <v>25.735099999999999</v>
      </c>
      <c r="E8" s="12">
        <f t="shared" si="1"/>
        <v>4.6628923143877425E-3</v>
      </c>
      <c r="F8" s="9">
        <v>2006</v>
      </c>
    </row>
    <row r="9" spans="1:19" x14ac:dyDescent="0.25">
      <c r="A9" s="11">
        <f t="shared" si="0"/>
        <v>39578</v>
      </c>
      <c r="B9" s="11">
        <v>39578</v>
      </c>
      <c r="C9" s="10">
        <v>0.14000000000000001</v>
      </c>
      <c r="D9" s="9">
        <f>VLOOKUP(A9-2,доллар!$A$2:$B$5880,2,FALSE)</f>
        <v>23.752300000000002</v>
      </c>
      <c r="E9" s="12">
        <f t="shared" si="1"/>
        <v>5.8941660386573093E-3</v>
      </c>
      <c r="F9" s="9">
        <v>2007</v>
      </c>
    </row>
    <row r="10" spans="1:19" x14ac:dyDescent="0.25">
      <c r="A10" s="11">
        <f t="shared" si="0"/>
        <v>40305</v>
      </c>
      <c r="B10" s="11">
        <v>40305</v>
      </c>
      <c r="C10" s="10">
        <v>0.45</v>
      </c>
      <c r="D10" s="9">
        <f>VLOOKUP(A10,доллар!$A$2:$B$5880,2,FALSE)</f>
        <v>30.2971</v>
      </c>
      <c r="E10" s="12">
        <f t="shared" si="1"/>
        <v>1.48529067138439E-2</v>
      </c>
      <c r="F10" s="9">
        <v>2009</v>
      </c>
    </row>
    <row r="11" spans="1:19" x14ac:dyDescent="0.25">
      <c r="A11" s="11">
        <f t="shared" si="0"/>
        <v>40659</v>
      </c>
      <c r="B11" s="11">
        <v>40659</v>
      </c>
      <c r="C11" s="10">
        <v>0.38</v>
      </c>
      <c r="D11" s="9">
        <f>VLOOKUP(A11,доллар!$A$2:$B$5880,2,FALSE)</f>
        <v>27.9924</v>
      </c>
      <c r="E11" s="12">
        <f t="shared" si="1"/>
        <v>1.3575113245023649E-2</v>
      </c>
      <c r="F11" s="9">
        <v>2010</v>
      </c>
    </row>
    <row r="12" spans="1:19" x14ac:dyDescent="0.25">
      <c r="A12" s="11">
        <f t="shared" si="0"/>
        <v>41049</v>
      </c>
      <c r="B12" s="11">
        <v>41049</v>
      </c>
      <c r="C12" s="10">
        <v>0.44</v>
      </c>
      <c r="D12" s="9">
        <f>VLOOKUP(A12-2,доллар!$A$2:$B$5880,2,FALSE)</f>
        <v>30.941700000000001</v>
      </c>
      <c r="E12" s="12">
        <f t="shared" si="1"/>
        <v>1.4220291709893121E-2</v>
      </c>
      <c r="F12" s="9">
        <v>2011</v>
      </c>
    </row>
    <row r="13" spans="1:19" x14ac:dyDescent="0.25">
      <c r="A13" s="11">
        <f t="shared" si="0"/>
        <v>41387</v>
      </c>
      <c r="B13" s="11">
        <v>41387</v>
      </c>
      <c r="C13" s="10">
        <v>0.45</v>
      </c>
      <c r="D13" s="9">
        <f>VLOOKUP(A13,доллар!$A$2:$B$5880,2,FALSE)</f>
        <v>31.566400000000002</v>
      </c>
      <c r="E13" s="12">
        <f t="shared" ref="E13:E18" si="2">C13/D13</f>
        <v>1.425566425059557E-2</v>
      </c>
      <c r="F13" s="9">
        <v>2012</v>
      </c>
    </row>
    <row r="14" spans="1:19" x14ac:dyDescent="0.25">
      <c r="A14" s="11">
        <f>B14-4</f>
        <v>41832</v>
      </c>
      <c r="B14" s="11">
        <v>41836</v>
      </c>
      <c r="C14" s="10">
        <v>0.5</v>
      </c>
      <c r="D14" s="9">
        <f>VLOOKUP(A14,доллар!$A$2:$B$5880,2,FALSE)</f>
        <v>34.058199999999999</v>
      </c>
      <c r="E14" s="12">
        <f t="shared" si="2"/>
        <v>1.4680752359196905E-2</v>
      </c>
      <c r="F14" s="9">
        <v>2013</v>
      </c>
    </row>
    <row r="15" spans="1:19" x14ac:dyDescent="0.25">
      <c r="A15" s="11">
        <f>B15-4</f>
        <v>42196</v>
      </c>
      <c r="B15" s="11">
        <v>42200</v>
      </c>
      <c r="C15" s="10">
        <v>0.21</v>
      </c>
      <c r="D15" s="9">
        <f>VLOOKUP(A15,доллар!$A$2:$B$5880,2,FALSE)</f>
        <v>56.668500000000002</v>
      </c>
      <c r="E15" s="12">
        <f t="shared" si="2"/>
        <v>3.7057624606262737E-3</v>
      </c>
      <c r="F15" s="9">
        <v>2014</v>
      </c>
    </row>
    <row r="16" spans="1:19" x14ac:dyDescent="0.25">
      <c r="A16" s="11">
        <f t="shared" ref="A16:A17" si="3">B16-2</f>
        <v>42566</v>
      </c>
      <c r="B16" s="11">
        <v>42568</v>
      </c>
      <c r="C16" s="10">
        <v>0.6</v>
      </c>
      <c r="D16" s="9">
        <f>VLOOKUP(A16,доллар!$A$2:$B$5880,2,FALSE)</f>
        <v>63.577300000000001</v>
      </c>
      <c r="E16" s="12">
        <f t="shared" si="2"/>
        <v>9.4373306195764829E-3</v>
      </c>
      <c r="F16" s="9">
        <v>2015</v>
      </c>
    </row>
    <row r="17" spans="1:6" x14ac:dyDescent="0.25">
      <c r="A17" s="11">
        <f t="shared" si="3"/>
        <v>42931</v>
      </c>
      <c r="B17" s="11">
        <v>42933</v>
      </c>
      <c r="C17" s="10">
        <v>0.9</v>
      </c>
      <c r="D17" s="9">
        <f>VLOOKUP(A17,доллар!$A$2:$B$5880,2,FALSE)</f>
        <v>59.880600000000001</v>
      </c>
      <c r="E17" s="12">
        <f t="shared" si="2"/>
        <v>1.5029909519944691E-2</v>
      </c>
      <c r="F17" s="9">
        <v>2016</v>
      </c>
    </row>
    <row r="18" spans="1:6" x14ac:dyDescent="0.25">
      <c r="A18" s="11">
        <f>B18-4</f>
        <v>43294</v>
      </c>
      <c r="B18" s="11">
        <v>43298</v>
      </c>
      <c r="C18" s="10">
        <v>1.1399999999999999</v>
      </c>
      <c r="D18" s="9">
        <f>VLOOKUP(A18,доллар!$A$2:$B$5880,2,FALSE)</f>
        <v>62.206200000000003</v>
      </c>
      <c r="E18" s="12">
        <f t="shared" si="2"/>
        <v>1.8326147554423834E-2</v>
      </c>
      <c r="F18" s="9">
        <v>2017</v>
      </c>
    </row>
    <row r="35" spans="1:1" x14ac:dyDescent="0.25">
      <c r="A35"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5" sqref="A3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v>0</v>
      </c>
      <c r="C2" s="6">
        <f>C6</f>
        <v>0.47582999999999998</v>
      </c>
      <c r="D2" s="6">
        <f>C7</f>
        <v>0.17</v>
      </c>
      <c r="E2" s="6">
        <f>C8</f>
        <v>0.95</v>
      </c>
      <c r="F2" s="6">
        <f>C9</f>
        <v>0.23</v>
      </c>
      <c r="G2" s="6">
        <f>C10</f>
        <v>5.7000000000000002E-2</v>
      </c>
      <c r="H2" s="6">
        <f>C11</f>
        <v>0.10299999999999999</v>
      </c>
      <c r="I2" s="6">
        <f>C12</f>
        <v>0.28999999999999998</v>
      </c>
      <c r="J2" s="6">
        <v>0</v>
      </c>
      <c r="K2" s="6">
        <v>0</v>
      </c>
      <c r="L2" s="6">
        <v>0</v>
      </c>
      <c r="M2" s="6">
        <v>0</v>
      </c>
      <c r="N2" s="6">
        <v>0</v>
      </c>
      <c r="O2" s="6">
        <v>0</v>
      </c>
      <c r="P2" s="6">
        <v>0</v>
      </c>
      <c r="Q2" s="6">
        <v>0</v>
      </c>
      <c r="R2" s="6">
        <v>0</v>
      </c>
      <c r="S2" s="6">
        <v>0</v>
      </c>
    </row>
    <row r="3" spans="1:19" x14ac:dyDescent="0.25">
      <c r="A3" s="6">
        <v>0</v>
      </c>
      <c r="B3" s="6">
        <v>0</v>
      </c>
      <c r="C3" s="13">
        <f>E6</f>
        <v>1.525976524918222E-2</v>
      </c>
      <c r="D3" s="13">
        <f>E7</f>
        <v>5.4344698834466049E-3</v>
      </c>
      <c r="E3" s="13">
        <f>E8</f>
        <v>3.3288364840478653E-2</v>
      </c>
      <c r="F3" s="13">
        <f>E9</f>
        <v>8.2459146870496117E-3</v>
      </c>
      <c r="G3" s="13">
        <f>E10</f>
        <v>2.0702279429924602E-3</v>
      </c>
      <c r="H3" s="13">
        <f>E11</f>
        <v>3.9635049697734643E-3</v>
      </c>
      <c r="I3" s="13">
        <f>E12</f>
        <v>1.2160246894943853E-2</v>
      </c>
      <c r="J3" s="6">
        <v>0</v>
      </c>
      <c r="K3" s="6">
        <v>0</v>
      </c>
      <c r="L3" s="6">
        <v>0</v>
      </c>
      <c r="M3" s="6">
        <v>0</v>
      </c>
      <c r="N3" s="6">
        <v>0</v>
      </c>
      <c r="O3" s="6">
        <v>0</v>
      </c>
      <c r="P3" s="6">
        <v>0</v>
      </c>
      <c r="Q3" s="6">
        <v>0</v>
      </c>
      <c r="R3" s="6">
        <v>0</v>
      </c>
      <c r="S3" s="6">
        <v>0</v>
      </c>
    </row>
    <row r="5" spans="1:19" ht="60" x14ac:dyDescent="0.25">
      <c r="A5" s="9" t="s">
        <v>184</v>
      </c>
      <c r="B5" s="9" t="s">
        <v>185</v>
      </c>
      <c r="C5" s="9" t="s">
        <v>186</v>
      </c>
      <c r="D5" s="9" t="s">
        <v>187</v>
      </c>
      <c r="E5" s="9" t="s">
        <v>188</v>
      </c>
      <c r="F5" s="9" t="s">
        <v>189</v>
      </c>
    </row>
    <row r="6" spans="1:19" x14ac:dyDescent="0.25">
      <c r="A6" s="11">
        <f t="shared" ref="A6:A7" si="0">B6</f>
        <v>37352</v>
      </c>
      <c r="B6" s="16">
        <v>37352</v>
      </c>
      <c r="C6" s="9">
        <f>47.583/100</f>
        <v>0.47582999999999998</v>
      </c>
      <c r="D6" s="9">
        <f>VLOOKUP(A6,доллар!$A$2:$B$5880,2,FALSE)</f>
        <v>31.181999999999999</v>
      </c>
      <c r="E6" s="12">
        <f>C6/D6</f>
        <v>1.525976524918222E-2</v>
      </c>
      <c r="F6" s="9">
        <v>2001</v>
      </c>
    </row>
    <row r="7" spans="1:19" x14ac:dyDescent="0.25">
      <c r="A7" s="11">
        <f t="shared" si="0"/>
        <v>37716</v>
      </c>
      <c r="B7" s="16">
        <v>37716</v>
      </c>
      <c r="C7" s="9">
        <v>0.17</v>
      </c>
      <c r="D7" s="9">
        <f>VLOOKUP(A7,доллар!$A$2:$B$5880,2,FALSE)</f>
        <v>31.2818</v>
      </c>
      <c r="E7" s="12">
        <f t="shared" ref="E7:E12" si="1">C7/D7</f>
        <v>5.4344698834466049E-3</v>
      </c>
      <c r="F7" s="9">
        <v>2002</v>
      </c>
    </row>
    <row r="8" spans="1:19" x14ac:dyDescent="0.25">
      <c r="A8" s="11">
        <f>B8</f>
        <v>38083</v>
      </c>
      <c r="B8" s="11">
        <v>38083</v>
      </c>
      <c r="C8" s="10">
        <v>0.95</v>
      </c>
      <c r="D8" s="9">
        <f>VLOOKUP(A8,доллар!$A$2:$B$5880,2,FALSE)</f>
        <v>28.538499999999999</v>
      </c>
      <c r="E8" s="12">
        <f t="shared" si="1"/>
        <v>3.3288364840478653E-2</v>
      </c>
      <c r="F8" s="9">
        <v>2003</v>
      </c>
    </row>
    <row r="9" spans="1:19" x14ac:dyDescent="0.25">
      <c r="A9" s="11">
        <f t="shared" ref="A9:A12" si="2">B9</f>
        <v>38447</v>
      </c>
      <c r="B9" s="11">
        <v>38447</v>
      </c>
      <c r="C9" s="10">
        <v>0.23</v>
      </c>
      <c r="D9" s="9">
        <f>VLOOKUP(A9,доллар!$A$2:$B$5880,2,FALSE)</f>
        <v>27.892600000000002</v>
      </c>
      <c r="E9" s="12">
        <f t="shared" si="1"/>
        <v>8.2459146870496117E-3</v>
      </c>
      <c r="F9" s="9">
        <v>2004</v>
      </c>
    </row>
    <row r="10" spans="1:19" x14ac:dyDescent="0.25">
      <c r="A10" s="11">
        <f t="shared" si="2"/>
        <v>38814</v>
      </c>
      <c r="B10" s="11">
        <v>38814</v>
      </c>
      <c r="C10" s="10">
        <v>5.7000000000000002E-2</v>
      </c>
      <c r="D10" s="9">
        <f>VLOOKUP(A10,доллар!$A$2:$B$5880,2,FALSE)</f>
        <v>27.533200000000001</v>
      </c>
      <c r="E10" s="12">
        <f t="shared" si="1"/>
        <v>2.0702279429924602E-3</v>
      </c>
      <c r="F10" s="9">
        <v>2005</v>
      </c>
    </row>
    <row r="11" spans="1:19" x14ac:dyDescent="0.25">
      <c r="A11" s="11">
        <f t="shared" si="2"/>
        <v>39178</v>
      </c>
      <c r="B11" s="11">
        <v>39178</v>
      </c>
      <c r="C11" s="10">
        <v>0.10299999999999999</v>
      </c>
      <c r="D11" s="9">
        <f>VLOOKUP(A11,доллар!$A$2:$B$5880,2,FALSE)</f>
        <v>25.987100000000002</v>
      </c>
      <c r="E11" s="12">
        <f t="shared" si="1"/>
        <v>3.9635049697734643E-3</v>
      </c>
      <c r="F11" s="9">
        <v>2006</v>
      </c>
    </row>
    <row r="12" spans="1:19" x14ac:dyDescent="0.25">
      <c r="A12" s="11">
        <f t="shared" si="2"/>
        <v>39584</v>
      </c>
      <c r="B12" s="11">
        <v>39584</v>
      </c>
      <c r="C12" s="10">
        <v>0.28999999999999998</v>
      </c>
      <c r="D12" s="9">
        <f>VLOOKUP(A12,доллар!$A$2:$B$5880,2,FALSE)</f>
        <v>23.848199999999999</v>
      </c>
      <c r="E12" s="12">
        <f t="shared" si="1"/>
        <v>1.2160246894943853E-2</v>
      </c>
      <c r="F12" s="9">
        <v>2007</v>
      </c>
    </row>
    <row r="14" spans="1:19" x14ac:dyDescent="0.25">
      <c r="A14" t="s">
        <v>190</v>
      </c>
    </row>
    <row r="36" spans="1:1" x14ac:dyDescent="0.25">
      <c r="A36" t="s">
        <v>220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f>
        <v>4.4769199999999998</v>
      </c>
      <c r="H2" s="6">
        <f>C7</f>
        <v>1.2536</v>
      </c>
      <c r="I2" s="6">
        <f>C8</f>
        <v>1.6788400000000001</v>
      </c>
      <c r="J2" s="6">
        <v>0</v>
      </c>
      <c r="K2" s="6">
        <v>0</v>
      </c>
      <c r="L2" s="6">
        <v>0</v>
      </c>
      <c r="M2" s="6">
        <v>0</v>
      </c>
      <c r="N2" s="6">
        <v>0</v>
      </c>
      <c r="O2" s="6">
        <v>0</v>
      </c>
      <c r="P2" s="6">
        <v>0</v>
      </c>
      <c r="Q2" s="6">
        <f>C9</f>
        <v>4.0471050000000002</v>
      </c>
      <c r="R2" s="6">
        <f>C10</f>
        <v>1.7626585669999999</v>
      </c>
      <c r="S2" s="6">
        <f>C11</f>
        <v>1.0585165000000001</v>
      </c>
    </row>
    <row r="3" spans="1:19" x14ac:dyDescent="0.25">
      <c r="A3" s="6" t="s">
        <v>206</v>
      </c>
      <c r="B3" s="6" t="s">
        <v>206</v>
      </c>
      <c r="C3" s="6" t="s">
        <v>206</v>
      </c>
      <c r="D3" s="6" t="s">
        <v>206</v>
      </c>
      <c r="E3" s="6" t="s">
        <v>206</v>
      </c>
      <c r="F3" s="6" t="s">
        <v>206</v>
      </c>
      <c r="G3" s="13">
        <f>E6</f>
        <v>0.16174019227086997</v>
      </c>
      <c r="H3" s="13">
        <f>E7</f>
        <v>4.8788081635194672E-2</v>
      </c>
      <c r="I3" s="13">
        <f>E8</f>
        <v>7.1597819875299604E-2</v>
      </c>
      <c r="J3" s="6">
        <v>0</v>
      </c>
      <c r="K3" s="6">
        <v>0</v>
      </c>
      <c r="L3" s="6">
        <v>0</v>
      </c>
      <c r="M3" s="6">
        <v>0</v>
      </c>
      <c r="N3" s="6">
        <v>0</v>
      </c>
      <c r="O3" s="6">
        <v>0</v>
      </c>
      <c r="P3" s="6">
        <v>0</v>
      </c>
      <c r="Q3" s="13">
        <f>E9</f>
        <v>6.299113757766682E-2</v>
      </c>
      <c r="R3" s="13">
        <f>E10</f>
        <v>2.9305258794111874E-2</v>
      </c>
      <c r="S3" s="13">
        <f>E11</f>
        <v>1.7067671415764252E-2</v>
      </c>
    </row>
    <row r="5" spans="1:19" ht="60" x14ac:dyDescent="0.25">
      <c r="A5" s="9" t="s">
        <v>184</v>
      </c>
      <c r="B5" s="9" t="s">
        <v>185</v>
      </c>
      <c r="C5" s="9" t="s">
        <v>186</v>
      </c>
      <c r="D5" s="9" t="s">
        <v>187</v>
      </c>
      <c r="E5" s="9" t="s">
        <v>188</v>
      </c>
      <c r="F5" s="9" t="s">
        <v>189</v>
      </c>
    </row>
    <row r="6" spans="1:19" x14ac:dyDescent="0.25">
      <c r="A6" s="11">
        <f>B6</f>
        <v>38819</v>
      </c>
      <c r="B6" s="16">
        <v>38819</v>
      </c>
      <c r="C6" s="9">
        <v>4.4769199999999998</v>
      </c>
      <c r="D6" s="9">
        <f>VLOOKUP(A6,доллар!$A$2:$B$5880,2,FALSE)</f>
        <v>27.6797</v>
      </c>
      <c r="E6" s="12">
        <f>C6/D6</f>
        <v>0.16174019227086997</v>
      </c>
      <c r="F6" s="9">
        <v>2005</v>
      </c>
    </row>
    <row r="7" spans="1:19" x14ac:dyDescent="0.25">
      <c r="A7" s="11">
        <f t="shared" ref="A7:A8" si="0">B7</f>
        <v>39198</v>
      </c>
      <c r="B7" s="16">
        <v>39198</v>
      </c>
      <c r="C7" s="9">
        <v>1.2536</v>
      </c>
      <c r="D7" s="9">
        <f>VLOOKUP(A7,доллар!$A$2:$B$5880,2,FALSE)</f>
        <v>25.694800000000001</v>
      </c>
      <c r="E7" s="12">
        <f t="shared" ref="E7:E11" si="1">C7/D7</f>
        <v>4.8788081635194672E-2</v>
      </c>
      <c r="F7" s="9">
        <v>2006</v>
      </c>
    </row>
    <row r="8" spans="1:19" x14ac:dyDescent="0.25">
      <c r="A8" s="11">
        <f t="shared" si="0"/>
        <v>39555</v>
      </c>
      <c r="B8" s="11">
        <v>39555</v>
      </c>
      <c r="C8" s="10">
        <v>1.6788400000000001</v>
      </c>
      <c r="D8" s="9">
        <f>VLOOKUP(A8,доллар!$A$2:$B$5880,2,FALSE)</f>
        <v>23.4482</v>
      </c>
      <c r="E8" s="12">
        <f t="shared" si="1"/>
        <v>7.1597819875299604E-2</v>
      </c>
      <c r="F8" s="9">
        <v>2007</v>
      </c>
    </row>
    <row r="9" spans="1:19" x14ac:dyDescent="0.25">
      <c r="A9" s="11">
        <f>B9-4</f>
        <v>42560</v>
      </c>
      <c r="B9" s="11">
        <v>42564</v>
      </c>
      <c r="C9" s="10">
        <v>4.0471050000000002</v>
      </c>
      <c r="D9" s="9">
        <f>VLOOKUP(A9,доллар!$A$2:$B$5880,2,FALSE)</f>
        <v>64.248800000000003</v>
      </c>
      <c r="E9" s="12">
        <f t="shared" si="1"/>
        <v>6.299113757766682E-2</v>
      </c>
      <c r="F9" s="9">
        <v>2015</v>
      </c>
    </row>
    <row r="10" spans="1:19" x14ac:dyDescent="0.25">
      <c r="A10" s="11">
        <f>B10-4</f>
        <v>42909</v>
      </c>
      <c r="B10" s="11">
        <v>42913</v>
      </c>
      <c r="C10" s="10">
        <v>1.7626585669999999</v>
      </c>
      <c r="D10" s="9">
        <f>VLOOKUP(A10,доллар!$A$2:$B$5880,2,FALSE)</f>
        <v>60.148200000000003</v>
      </c>
      <c r="E10" s="12">
        <f t="shared" si="1"/>
        <v>2.9305258794111874E-2</v>
      </c>
      <c r="F10" s="9">
        <v>2016</v>
      </c>
    </row>
    <row r="11" spans="1:19" x14ac:dyDescent="0.25">
      <c r="A11" s="11">
        <f>B11-4</f>
        <v>43252</v>
      </c>
      <c r="B11" s="11">
        <v>43256</v>
      </c>
      <c r="C11" s="10">
        <v>1.0585165000000001</v>
      </c>
      <c r="D11" s="9">
        <f>VLOOKUP(A11,доллар!$A$2:$B$5880,2,FALSE)</f>
        <v>62.018799999999999</v>
      </c>
      <c r="E11" s="12">
        <f t="shared" si="1"/>
        <v>1.7067671415764252E-2</v>
      </c>
      <c r="F11" s="9">
        <v>2017</v>
      </c>
    </row>
    <row r="16" spans="1:19" x14ac:dyDescent="0.25">
      <c r="A16" t="s">
        <v>220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f>C6</f>
        <v>3</v>
      </c>
      <c r="L2" s="6">
        <f>C7</f>
        <v>3</v>
      </c>
      <c r="M2" s="6">
        <f>C8</f>
        <v>6</v>
      </c>
      <c r="N2" s="6">
        <f>C9</f>
        <v>5</v>
      </c>
      <c r="O2" s="6">
        <f>C10</f>
        <v>5</v>
      </c>
      <c r="P2" s="6">
        <f>C11</f>
        <v>2.5</v>
      </c>
      <c r="Q2" s="6">
        <v>0</v>
      </c>
      <c r="R2" s="6">
        <f>C12</f>
        <v>6</v>
      </c>
      <c r="S2" s="6">
        <f>C13</f>
        <v>10</v>
      </c>
    </row>
    <row r="3" spans="1:19" x14ac:dyDescent="0.25">
      <c r="A3" s="6" t="s">
        <v>206</v>
      </c>
      <c r="B3" s="6" t="s">
        <v>206</v>
      </c>
      <c r="C3" s="6" t="s">
        <v>206</v>
      </c>
      <c r="D3" s="6" t="s">
        <v>206</v>
      </c>
      <c r="E3" s="6" t="s">
        <v>206</v>
      </c>
      <c r="F3" s="6" t="s">
        <v>206</v>
      </c>
      <c r="G3" s="6" t="s">
        <v>206</v>
      </c>
      <c r="H3" s="6" t="s">
        <v>206</v>
      </c>
      <c r="I3" s="6" t="s">
        <v>206</v>
      </c>
      <c r="J3" s="6" t="s">
        <v>206</v>
      </c>
      <c r="K3" s="13">
        <f>E6</f>
        <v>0.10230807006056637</v>
      </c>
      <c r="L3" s="13">
        <f>E7</f>
        <v>0.10772108855750691</v>
      </c>
      <c r="M3" s="13">
        <f>E8</f>
        <v>0.20332710926459974</v>
      </c>
      <c r="N3" s="13">
        <f>E9</f>
        <v>0.16260215480375545</v>
      </c>
      <c r="O3" s="13">
        <f>E10</f>
        <v>0.13902984970873244</v>
      </c>
      <c r="P3" s="13">
        <f>E11</f>
        <v>4.369162798501202E-2</v>
      </c>
      <c r="Q3" s="6">
        <f>0</f>
        <v>0</v>
      </c>
      <c r="R3" s="13">
        <f>E12</f>
        <v>0.10584325319823029</v>
      </c>
      <c r="S3" s="13">
        <f>E13</f>
        <v>0.15807677472794987</v>
      </c>
    </row>
    <row r="5" spans="1:19" ht="60" x14ac:dyDescent="0.25">
      <c r="A5" s="9" t="s">
        <v>184</v>
      </c>
      <c r="B5" s="9" t="s">
        <v>185</v>
      </c>
      <c r="C5" s="9" t="s">
        <v>186</v>
      </c>
      <c r="D5" s="9" t="s">
        <v>187</v>
      </c>
      <c r="E5" s="9" t="s">
        <v>188</v>
      </c>
      <c r="F5" s="9" t="s">
        <v>189</v>
      </c>
    </row>
    <row r="6" spans="1:19" x14ac:dyDescent="0.25">
      <c r="A6" s="11">
        <f>B6</f>
        <v>40280</v>
      </c>
      <c r="B6" s="16">
        <v>40280</v>
      </c>
      <c r="C6" s="9">
        <v>3</v>
      </c>
      <c r="D6" s="9">
        <f>VLOOKUP(A6-2,доллар!$A$2:$B$5880,2,FALSE)</f>
        <v>29.3232</v>
      </c>
      <c r="E6" s="12">
        <f>C6/D6</f>
        <v>0.10230807006056637</v>
      </c>
      <c r="F6" s="9">
        <v>2009</v>
      </c>
    </row>
    <row r="7" spans="1:19" x14ac:dyDescent="0.25">
      <c r="A7" s="11">
        <f t="shared" ref="A7:A13" si="0">B7</f>
        <v>40679</v>
      </c>
      <c r="B7" s="16">
        <v>40679</v>
      </c>
      <c r="C7" s="9">
        <v>3</v>
      </c>
      <c r="D7" s="9">
        <f>VLOOKUP(A7-2,доллар!$A$2:$B$5880,2,FALSE)</f>
        <v>27.849699999999999</v>
      </c>
      <c r="E7" s="12">
        <f t="shared" ref="E7:E12" si="1">C7/D7</f>
        <v>0.10772108855750691</v>
      </c>
      <c r="F7" s="9">
        <v>2010</v>
      </c>
    </row>
    <row r="8" spans="1:19" x14ac:dyDescent="0.25">
      <c r="A8" s="11">
        <f t="shared" si="0"/>
        <v>40982</v>
      </c>
      <c r="B8" s="11">
        <v>40982</v>
      </c>
      <c r="C8" s="10">
        <v>6</v>
      </c>
      <c r="D8" s="9">
        <f>VLOOKUP(A8,доллар!$A$2:$B$5880,2,FALSE)</f>
        <v>29.5091</v>
      </c>
      <c r="E8" s="12">
        <f t="shared" si="1"/>
        <v>0.20332710926459974</v>
      </c>
      <c r="F8" s="9">
        <v>2011</v>
      </c>
    </row>
    <row r="9" spans="1:19" x14ac:dyDescent="0.25">
      <c r="A9" s="11">
        <f t="shared" si="0"/>
        <v>41346</v>
      </c>
      <c r="B9" s="11">
        <v>41346</v>
      </c>
      <c r="C9" s="10">
        <v>5</v>
      </c>
      <c r="D9" s="9">
        <f>VLOOKUP(A9,доллар!$A$2:$B$5880,2,FALSE)</f>
        <v>30.7499</v>
      </c>
      <c r="E9" s="12">
        <f t="shared" si="1"/>
        <v>0.16260215480375545</v>
      </c>
      <c r="F9" s="9">
        <v>2012</v>
      </c>
    </row>
    <row r="10" spans="1:19" x14ac:dyDescent="0.25">
      <c r="A10" s="11">
        <f>B10-2</f>
        <v>41745</v>
      </c>
      <c r="B10" s="11">
        <v>41747</v>
      </c>
      <c r="C10" s="10">
        <v>5</v>
      </c>
      <c r="D10" s="9">
        <f>VLOOKUP(A10,доллар!$A$2:$B$5880,2,FALSE)</f>
        <v>35.963500000000003</v>
      </c>
      <c r="E10" s="12">
        <f t="shared" si="1"/>
        <v>0.13902984970873244</v>
      </c>
      <c r="F10" s="9">
        <v>2013</v>
      </c>
    </row>
    <row r="11" spans="1:19" x14ac:dyDescent="0.25">
      <c r="A11" s="11">
        <f>B11-3</f>
        <v>42193</v>
      </c>
      <c r="B11" s="11">
        <v>42196</v>
      </c>
      <c r="C11" s="10">
        <v>2.5</v>
      </c>
      <c r="D11" s="9">
        <f>VLOOKUP(A11,доллар!$A$2:$B$5880,2,FALSE)</f>
        <v>57.219200000000001</v>
      </c>
      <c r="E11" s="12">
        <f t="shared" si="1"/>
        <v>4.369162798501202E-2</v>
      </c>
      <c r="F11" s="9" t="s">
        <v>255</v>
      </c>
    </row>
    <row r="12" spans="1:19" x14ac:dyDescent="0.25">
      <c r="A12" s="11">
        <f>B12-4</f>
        <v>42887</v>
      </c>
      <c r="B12" s="11">
        <v>42891</v>
      </c>
      <c r="C12" s="10">
        <v>6</v>
      </c>
      <c r="D12" s="9">
        <f>VLOOKUP(A12,доллар!$A$2:$B$5880,2,FALSE)</f>
        <v>56.687600000000003</v>
      </c>
      <c r="E12" s="12">
        <f t="shared" si="1"/>
        <v>0.10584325319823029</v>
      </c>
      <c r="F12" s="9">
        <v>2016</v>
      </c>
    </row>
    <row r="13" spans="1:19" x14ac:dyDescent="0.25">
      <c r="A13" s="11">
        <f t="shared" si="0"/>
        <v>43287</v>
      </c>
      <c r="B13" s="11">
        <v>43287</v>
      </c>
      <c r="C13" s="10">
        <v>10</v>
      </c>
      <c r="D13" s="9">
        <f>VLOOKUP(A13,доллар!$A$2:$B$5880,2,FALSE)</f>
        <v>63.260399999999997</v>
      </c>
      <c r="E13" s="12">
        <f t="shared" ref="E13" si="2">C13/D13</f>
        <v>0.15807677472794987</v>
      </c>
      <c r="F13" s="9">
        <v>2017</v>
      </c>
    </row>
    <row r="30" spans="1:1" x14ac:dyDescent="0.25">
      <c r="A30" t="s">
        <v>220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opLeftCell="A13" workbookViewId="0">
      <selection activeCell="H8" sqref="H8"/>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C6+C7+C8</f>
        <v>0.38</v>
      </c>
      <c r="F2" s="6">
        <f>C9+C10+C11</f>
        <v>1.27</v>
      </c>
      <c r="G2" s="6">
        <f>C12+C13+C14</f>
        <v>3.5</v>
      </c>
      <c r="H2" s="6">
        <f>C15+C16</f>
        <v>1.5</v>
      </c>
      <c r="I2" s="6">
        <f>C17+C18+C19</f>
        <v>3</v>
      </c>
      <c r="J2" s="6">
        <f>C20</f>
        <v>0.4</v>
      </c>
      <c r="K2" s="6">
        <f>C21</f>
        <v>0.8</v>
      </c>
      <c r="L2" s="6">
        <f>C22+C23+C24+C25</f>
        <v>4</v>
      </c>
      <c r="M2" s="6">
        <f>C26+C27+C28</f>
        <v>4.3</v>
      </c>
      <c r="N2" s="6">
        <f>C30+C31+C29</f>
        <v>3.25</v>
      </c>
      <c r="O2" s="6">
        <f>C32+C33</f>
        <v>1.5</v>
      </c>
      <c r="P2" s="6">
        <f>C34+C35+C36</f>
        <v>3.7</v>
      </c>
      <c r="Q2" s="6">
        <f>C37+C38+C39</f>
        <v>4.8</v>
      </c>
      <c r="R2" s="6">
        <f>C40+C41</f>
        <v>2</v>
      </c>
      <c r="S2" s="6">
        <f>C42+C43+C44</f>
        <v>5</v>
      </c>
    </row>
    <row r="3" spans="1:19" x14ac:dyDescent="0.25">
      <c r="A3" s="6" t="s">
        <v>206</v>
      </c>
      <c r="B3" s="6" t="s">
        <v>206</v>
      </c>
      <c r="C3" s="6" t="s">
        <v>206</v>
      </c>
      <c r="D3" s="6" t="s">
        <v>206</v>
      </c>
      <c r="E3" s="13">
        <f>E6+E7+E8</f>
        <v>1.3211201854849627E-2</v>
      </c>
      <c r="F3" s="13">
        <f>E9+E10+E11</f>
        <v>4.444654862937443E-2</v>
      </c>
      <c r="G3" s="13">
        <f>E12+E13+E14</f>
        <v>0.12676980341780117</v>
      </c>
      <c r="H3" s="13">
        <f>E15+E16</f>
        <v>5.9227464829344989E-2</v>
      </c>
      <c r="I3" s="13">
        <f>E17+E18+E19</f>
        <v>0.11879750640417652</v>
      </c>
      <c r="J3" s="13">
        <f>E20</f>
        <v>1.363136030752349E-2</v>
      </c>
      <c r="K3" s="13">
        <f>E21</f>
        <v>2.7314381704827136E-2</v>
      </c>
      <c r="L3" s="13">
        <f>E22+E23+E24+E25</f>
        <v>0.13900038332795162</v>
      </c>
      <c r="M3" s="13">
        <f>E26+E27+E28</f>
        <v>0.14117122541036031</v>
      </c>
      <c r="N3" s="13">
        <f>E29+E30+E31</f>
        <v>0.10240156237480146</v>
      </c>
      <c r="O3" s="13">
        <f>E32+E33</f>
        <v>3.7780361743817006E-2</v>
      </c>
      <c r="P3" s="13">
        <f>E34+E35+E36</f>
        <v>6.3169786138071699E-2</v>
      </c>
      <c r="Q3" s="13">
        <f>E37+E38+E39</f>
        <v>7.5731473007772374E-2</v>
      </c>
      <c r="R3" s="13">
        <f>E40+E41</f>
        <v>3.4775352544660479E-2</v>
      </c>
      <c r="S3" s="13">
        <f>E42+E43+E44</f>
        <v>7.897063138957236E-2</v>
      </c>
    </row>
    <row r="5" spans="1:19" ht="60" x14ac:dyDescent="0.25">
      <c r="A5" s="9" t="s">
        <v>184</v>
      </c>
      <c r="B5" s="9" t="s">
        <v>185</v>
      </c>
      <c r="C5" s="9" t="s">
        <v>186</v>
      </c>
      <c r="D5" s="9" t="s">
        <v>187</v>
      </c>
      <c r="E5" s="9" t="s">
        <v>188</v>
      </c>
      <c r="F5" s="9" t="s">
        <v>189</v>
      </c>
    </row>
    <row r="6" spans="1:19" x14ac:dyDescent="0.25">
      <c r="A6" s="11">
        <f t="shared" ref="A6:A28" si="0">B6</f>
        <v>38047</v>
      </c>
      <c r="B6" s="18">
        <v>38047</v>
      </c>
      <c r="C6" s="9">
        <v>0.13</v>
      </c>
      <c r="D6" s="9">
        <f>VLOOKUP(A6-2,доллар!$A$2:$B$5880,2,FALSE)</f>
        <v>28.515599999999999</v>
      </c>
      <c r="E6" s="12">
        <f t="shared" ref="E6:E28" si="1">C6/D6</f>
        <v>4.558908106439984E-3</v>
      </c>
      <c r="F6" s="9">
        <v>2003</v>
      </c>
    </row>
    <row r="7" spans="1:19" x14ac:dyDescent="0.25">
      <c r="A7" s="11">
        <f t="shared" si="0"/>
        <v>38198</v>
      </c>
      <c r="B7" s="18">
        <v>38198</v>
      </c>
      <c r="C7" s="9">
        <v>0.1</v>
      </c>
      <c r="D7" s="9">
        <f>VLOOKUP(A7,доллар!$A$2:$B$5880,2,FALSE)</f>
        <v>29.089099999999998</v>
      </c>
      <c r="E7" s="12">
        <f t="shared" si="1"/>
        <v>3.4377137828258699E-3</v>
      </c>
      <c r="F7" s="9" t="s">
        <v>258</v>
      </c>
    </row>
    <row r="8" spans="1:19" x14ac:dyDescent="0.25">
      <c r="A8" s="11">
        <f t="shared" si="0"/>
        <v>38292</v>
      </c>
      <c r="B8" s="18">
        <v>38292</v>
      </c>
      <c r="C8" s="9">
        <v>0.15</v>
      </c>
      <c r="D8" s="9">
        <f>VLOOKUP(A8-2,доллар!$A$2:$B$5880,2,FALSE)</f>
        <v>28.765499999999999</v>
      </c>
      <c r="E8" s="12">
        <f t="shared" si="1"/>
        <v>5.2145799655837722E-3</v>
      </c>
      <c r="F8" s="9" t="s">
        <v>236</v>
      </c>
    </row>
    <row r="9" spans="1:19" x14ac:dyDescent="0.25">
      <c r="A9" s="11">
        <f t="shared" si="0"/>
        <v>38393</v>
      </c>
      <c r="B9" s="18">
        <v>38393</v>
      </c>
      <c r="C9" s="9">
        <v>0.37</v>
      </c>
      <c r="D9" s="9">
        <f>VLOOKUP(A9,доллар!$A$2:$B$5880,2,FALSE)</f>
        <v>28.132999999999999</v>
      </c>
      <c r="E9" s="12">
        <f t="shared" si="1"/>
        <v>1.3151814594959656E-2</v>
      </c>
      <c r="F9" s="9">
        <v>2004</v>
      </c>
    </row>
    <row r="10" spans="1:19" x14ac:dyDescent="0.25">
      <c r="A10" s="11">
        <f t="shared" si="0"/>
        <v>38565</v>
      </c>
      <c r="B10" s="18">
        <v>38565</v>
      </c>
      <c r="C10" s="9">
        <v>0.1</v>
      </c>
      <c r="D10" s="9">
        <f>VLOOKUP(A10-2,доллар!$A$2:$B$5880,2,FALSE)</f>
        <v>28.6341</v>
      </c>
      <c r="E10" s="12">
        <f t="shared" si="1"/>
        <v>3.4923395531900776E-3</v>
      </c>
      <c r="F10" s="9" t="s">
        <v>198</v>
      </c>
    </row>
    <row r="11" spans="1:19" x14ac:dyDescent="0.25">
      <c r="A11" s="11">
        <f t="shared" si="0"/>
        <v>38678</v>
      </c>
      <c r="B11" s="18">
        <v>38678</v>
      </c>
      <c r="C11" s="9">
        <v>0.8</v>
      </c>
      <c r="D11" s="9">
        <f>VLOOKUP(A11,доллар!$A$2:$B$5880,2,FALSE)</f>
        <v>28.7745</v>
      </c>
      <c r="E11" s="12">
        <f t="shared" si="1"/>
        <v>2.7802394481224697E-2</v>
      </c>
      <c r="F11" s="9" t="s">
        <v>199</v>
      </c>
    </row>
    <row r="12" spans="1:19" x14ac:dyDescent="0.25">
      <c r="A12" s="11">
        <f t="shared" si="0"/>
        <v>38783</v>
      </c>
      <c r="B12" s="18">
        <v>38783</v>
      </c>
      <c r="C12" s="9">
        <v>1.5</v>
      </c>
      <c r="D12" s="9">
        <f>VLOOKUP(A12,доллар!$A$2:$B$5880,2,FALSE)</f>
        <v>27.881</v>
      </c>
      <c r="E12" s="12">
        <f t="shared" si="1"/>
        <v>5.3800078906782393E-2</v>
      </c>
      <c r="F12" s="9">
        <v>2005</v>
      </c>
    </row>
    <row r="13" spans="1:19" x14ac:dyDescent="0.25">
      <c r="A13" s="11">
        <f t="shared" si="0"/>
        <v>38930</v>
      </c>
      <c r="B13" s="18">
        <v>38930</v>
      </c>
      <c r="C13" s="9">
        <v>1</v>
      </c>
      <c r="D13" s="9">
        <f>VLOOKUP(A13,доллар!$A$2:$B$5880,2,FALSE)</f>
        <v>26.819700000000001</v>
      </c>
      <c r="E13" s="12">
        <f t="shared" si="1"/>
        <v>3.7286024825035326E-2</v>
      </c>
      <c r="F13" s="9" t="s">
        <v>200</v>
      </c>
    </row>
    <row r="14" spans="1:19" x14ac:dyDescent="0.25">
      <c r="A14" s="11">
        <f t="shared" si="0"/>
        <v>38747</v>
      </c>
      <c r="B14" s="18">
        <v>38747</v>
      </c>
      <c r="C14" s="9">
        <v>1</v>
      </c>
      <c r="D14" s="9">
        <f>VLOOKUP(A14-2,доллар!$A$2:$B$5880,2,FALSE)</f>
        <v>28.024000000000001</v>
      </c>
      <c r="E14" s="12">
        <f t="shared" si="1"/>
        <v>3.5683699685983443E-2</v>
      </c>
      <c r="F14" s="9" t="s">
        <v>218</v>
      </c>
    </row>
    <row r="15" spans="1:19" x14ac:dyDescent="0.25">
      <c r="A15" s="11">
        <f t="shared" si="0"/>
        <v>39200</v>
      </c>
      <c r="B15" s="18">
        <v>39200</v>
      </c>
      <c r="C15" s="9">
        <v>1</v>
      </c>
      <c r="D15" s="9">
        <f>VLOOKUP(A15,доллар!$A$2:$B$5880,2,FALSE)</f>
        <v>25.744599999999998</v>
      </c>
      <c r="E15" s="12">
        <f t="shared" si="1"/>
        <v>3.8843097193197798E-2</v>
      </c>
      <c r="F15" s="9" t="s">
        <v>201</v>
      </c>
    </row>
    <row r="16" spans="1:19" x14ac:dyDescent="0.25">
      <c r="A16" s="11">
        <f t="shared" si="0"/>
        <v>39400</v>
      </c>
      <c r="B16" s="18">
        <v>39400</v>
      </c>
      <c r="C16" s="9">
        <v>0.5</v>
      </c>
      <c r="D16" s="9">
        <f>VLOOKUP(A16,доллар!$A$2:$B$5880,2,FALSE)</f>
        <v>24.528600000000001</v>
      </c>
      <c r="E16" s="12">
        <f t="shared" si="1"/>
        <v>2.0384367636147191E-2</v>
      </c>
      <c r="F16" s="9" t="s">
        <v>202</v>
      </c>
    </row>
    <row r="17" spans="1:6" x14ac:dyDescent="0.25">
      <c r="A17" s="11">
        <f t="shared" si="0"/>
        <v>39520</v>
      </c>
      <c r="B17" s="18">
        <v>39520</v>
      </c>
      <c r="C17" s="9">
        <v>1</v>
      </c>
      <c r="D17" s="9">
        <f>VLOOKUP(A17,доллар!$A$2:$B$5880,2,FALSE)</f>
        <v>23.8461</v>
      </c>
      <c r="E17" s="12">
        <f t="shared" si="1"/>
        <v>4.1935578564209659E-2</v>
      </c>
      <c r="F17" s="9">
        <v>2007</v>
      </c>
    </row>
    <row r="18" spans="1:6" x14ac:dyDescent="0.25">
      <c r="A18" s="11">
        <f t="shared" si="0"/>
        <v>39667</v>
      </c>
      <c r="B18" s="18">
        <v>39667</v>
      </c>
      <c r="C18" s="9">
        <v>0.5</v>
      </c>
      <c r="D18" s="9">
        <f>VLOOKUP(A18,доллар!$A$2:$B$5880,2,FALSE)</f>
        <v>23.514199999999999</v>
      </c>
      <c r="E18" s="12">
        <f t="shared" si="1"/>
        <v>2.1263747012443546E-2</v>
      </c>
      <c r="F18" s="9" t="s">
        <v>204</v>
      </c>
    </row>
    <row r="19" spans="1:6" x14ac:dyDescent="0.25">
      <c r="A19" s="11">
        <f t="shared" si="0"/>
        <v>39745</v>
      </c>
      <c r="B19" s="18">
        <v>39745</v>
      </c>
      <c r="C19" s="9">
        <v>1.5</v>
      </c>
      <c r="D19" s="9">
        <f>VLOOKUP(A19,доллар!$A$2:$B$5880,2,FALSE)</f>
        <v>26.979299999999999</v>
      </c>
      <c r="E19" s="12">
        <f t="shared" si="1"/>
        <v>5.5598180827523325E-2</v>
      </c>
      <c r="F19" s="9" t="s">
        <v>209</v>
      </c>
    </row>
    <row r="20" spans="1:6" x14ac:dyDescent="0.25">
      <c r="A20" s="11">
        <f t="shared" si="0"/>
        <v>40116</v>
      </c>
      <c r="B20" s="18">
        <v>40116</v>
      </c>
      <c r="C20" s="9">
        <v>0.4</v>
      </c>
      <c r="D20" s="9">
        <f>VLOOKUP(A20,доллар!$A$2:$B$5880,2,FALSE)</f>
        <v>29.344100000000001</v>
      </c>
      <c r="E20" s="12">
        <f t="shared" si="1"/>
        <v>1.363136030752349E-2</v>
      </c>
      <c r="F20" s="9" t="s">
        <v>210</v>
      </c>
    </row>
    <row r="21" spans="1:6" x14ac:dyDescent="0.25">
      <c r="A21" s="11">
        <f t="shared" si="0"/>
        <v>40298</v>
      </c>
      <c r="B21" s="18">
        <v>40298</v>
      </c>
      <c r="C21" s="9">
        <v>0.8</v>
      </c>
      <c r="D21" s="9">
        <f>VLOOKUP(A21,доллар!$A$2:$B$5880,2,FALSE)</f>
        <v>29.288599999999999</v>
      </c>
      <c r="E21" s="12">
        <f t="shared" si="1"/>
        <v>2.7314381704827136E-2</v>
      </c>
      <c r="F21" s="9" t="s">
        <v>260</v>
      </c>
    </row>
    <row r="22" spans="1:6" x14ac:dyDescent="0.25">
      <c r="A22" s="11">
        <f t="shared" si="0"/>
        <v>40613</v>
      </c>
      <c r="B22" s="18">
        <v>40613</v>
      </c>
      <c r="C22" s="9">
        <v>1.4</v>
      </c>
      <c r="D22" s="9">
        <f>VLOOKUP(A22,доллар!$A$2:$B$5880,2,FALSE)</f>
        <v>28.435600000000001</v>
      </c>
      <c r="E22" s="12">
        <f t="shared" si="1"/>
        <v>4.9234058715131729E-2</v>
      </c>
      <c r="F22" s="9">
        <v>2010</v>
      </c>
    </row>
    <row r="23" spans="1:6" x14ac:dyDescent="0.25">
      <c r="A23" s="11">
        <f t="shared" si="0"/>
        <v>40680</v>
      </c>
      <c r="B23" s="18">
        <v>40680</v>
      </c>
      <c r="C23" s="9">
        <v>0.8</v>
      </c>
      <c r="D23" s="9">
        <f>VLOOKUP(A23,доллар!$A$2:$B$5880,2,FALSE)</f>
        <v>28.122</v>
      </c>
      <c r="E23" s="12">
        <f t="shared" si="1"/>
        <v>2.8447478842187613E-2</v>
      </c>
      <c r="F23" s="9" t="s">
        <v>261</v>
      </c>
    </row>
    <row r="24" spans="1:6" x14ac:dyDescent="0.25">
      <c r="A24" s="11">
        <f t="shared" si="0"/>
        <v>40772</v>
      </c>
      <c r="B24" s="18">
        <v>40772</v>
      </c>
      <c r="C24" s="9">
        <v>0.8</v>
      </c>
      <c r="D24" s="9">
        <f>VLOOKUP(A24,доллар!$A$2:$B$5880,2,FALSE)</f>
        <v>28.703199999999999</v>
      </c>
      <c r="E24" s="12">
        <f t="shared" si="1"/>
        <v>2.7871456841049084E-2</v>
      </c>
      <c r="F24" s="9" t="s">
        <v>259</v>
      </c>
    </row>
    <row r="25" spans="1:6" x14ac:dyDescent="0.25">
      <c r="A25" s="11">
        <f t="shared" si="0"/>
        <v>40847</v>
      </c>
      <c r="B25" s="18">
        <v>40847</v>
      </c>
      <c r="C25" s="9">
        <v>1</v>
      </c>
      <c r="D25" s="9">
        <f>VLOOKUP(A25-2,доллар!$A$2:$B$5880,2,FALSE)</f>
        <v>29.8977</v>
      </c>
      <c r="E25" s="12">
        <f t="shared" si="1"/>
        <v>3.3447388929583211E-2</v>
      </c>
      <c r="F25" s="9" t="s">
        <v>193</v>
      </c>
    </row>
    <row r="26" spans="1:6" x14ac:dyDescent="0.25">
      <c r="A26" s="11">
        <f t="shared" si="0"/>
        <v>40979</v>
      </c>
      <c r="B26" s="18">
        <v>40979</v>
      </c>
      <c r="C26" s="9">
        <v>2.2999999999999998</v>
      </c>
      <c r="D26" s="9">
        <f>VLOOKUP(A26-3,доллар!$A$2:$B$5880,2,FALSE)</f>
        <v>29.662099999999999</v>
      </c>
      <c r="E26" s="12">
        <f t="shared" si="1"/>
        <v>7.7540025824199901E-2</v>
      </c>
      <c r="F26" s="9">
        <v>2011</v>
      </c>
    </row>
    <row r="27" spans="1:6" x14ac:dyDescent="0.25">
      <c r="A27" s="11">
        <f t="shared" si="0"/>
        <v>41131</v>
      </c>
      <c r="B27" s="18">
        <v>41131</v>
      </c>
      <c r="C27" s="9">
        <v>1</v>
      </c>
      <c r="D27" s="9">
        <f>VLOOKUP(A27,доллар!$A$2:$B$5880,2,FALSE)</f>
        <v>31.480699999999999</v>
      </c>
      <c r="E27" s="12">
        <f t="shared" si="1"/>
        <v>3.1765494414037809E-2</v>
      </c>
      <c r="F27" s="9" t="s">
        <v>262</v>
      </c>
    </row>
    <row r="28" spans="1:6" x14ac:dyDescent="0.25">
      <c r="A28" s="11">
        <f t="shared" si="0"/>
        <v>41218</v>
      </c>
      <c r="B28" s="18">
        <v>41218</v>
      </c>
      <c r="C28" s="9">
        <v>1</v>
      </c>
      <c r="D28" s="9">
        <f>VLOOKUP(A28-2,доллар!$A$2:$B$5880,2,FALSE)</f>
        <v>31.381699999999999</v>
      </c>
      <c r="E28" s="12">
        <f t="shared" si="1"/>
        <v>3.1865705172122609E-2</v>
      </c>
      <c r="F28" s="9" t="s">
        <v>194</v>
      </c>
    </row>
    <row r="29" spans="1:6" x14ac:dyDescent="0.25">
      <c r="A29" s="11">
        <f>B29</f>
        <v>41340</v>
      </c>
      <c r="B29" s="16">
        <v>41340</v>
      </c>
      <c r="C29" s="9">
        <v>1.25</v>
      </c>
      <c r="D29" s="9">
        <f>VLOOKUP(A29,доллар!$A$2:$B$5880,2,FALSE)</f>
        <v>30.621400000000001</v>
      </c>
      <c r="E29" s="12">
        <f>C29/D29</f>
        <v>4.0821125095521431E-2</v>
      </c>
      <c r="F29" s="9">
        <v>2012</v>
      </c>
    </row>
    <row r="30" spans="1:6" x14ac:dyDescent="0.25">
      <c r="A30" s="11">
        <f>B30-2</f>
        <v>41486</v>
      </c>
      <c r="B30" s="16">
        <v>41488</v>
      </c>
      <c r="C30" s="9">
        <v>1</v>
      </c>
      <c r="D30" s="9">
        <f>VLOOKUP(A30,доллар!$A$2:$B$5880,2,FALSE)</f>
        <v>32.890099999999997</v>
      </c>
      <c r="E30" s="12">
        <f>C30/D30</f>
        <v>3.0404285788124697E-2</v>
      </c>
      <c r="F30" s="9" t="s">
        <v>229</v>
      </c>
    </row>
    <row r="31" spans="1:6" x14ac:dyDescent="0.25">
      <c r="A31" s="11">
        <f>B31-2</f>
        <v>41581</v>
      </c>
      <c r="B31" s="16">
        <v>41583</v>
      </c>
      <c r="C31" s="9">
        <v>1</v>
      </c>
      <c r="D31" s="9">
        <f>VLOOKUP(A31-2,доллар!$A$2:$B$5880,2,FALSE)</f>
        <v>32.075800000000001</v>
      </c>
      <c r="E31" s="12">
        <f t="shared" ref="E31:E36" si="2">C31/D31</f>
        <v>3.1176151491155324E-2</v>
      </c>
      <c r="F31" s="9" t="s">
        <v>212</v>
      </c>
    </row>
    <row r="32" spans="1:6" x14ac:dyDescent="0.25">
      <c r="A32" s="11">
        <f>B32-4</f>
        <v>41767</v>
      </c>
      <c r="B32" s="11">
        <v>41771</v>
      </c>
      <c r="C32" s="10">
        <v>1</v>
      </c>
      <c r="D32" s="9">
        <f>VLOOKUP(A32,доллар!$A$2:$B$5880,2,FALSE)</f>
        <v>35.497100000000003</v>
      </c>
      <c r="E32" s="12">
        <f t="shared" si="2"/>
        <v>2.8171315403230122E-2</v>
      </c>
      <c r="F32" s="9">
        <v>2013</v>
      </c>
    </row>
    <row r="33" spans="1:6" x14ac:dyDescent="0.25">
      <c r="A33" s="11">
        <f>B33-2</f>
        <v>42000</v>
      </c>
      <c r="B33" s="11">
        <v>42002</v>
      </c>
      <c r="C33" s="10">
        <v>0.5</v>
      </c>
      <c r="D33" s="9">
        <f>VLOOKUP(A33,доллар!$A$2:$B$5880,2,FALSE)</f>
        <v>52.034300000000002</v>
      </c>
      <c r="E33" s="12">
        <f t="shared" si="2"/>
        <v>9.6090463405868812E-3</v>
      </c>
      <c r="F33" s="9" t="s">
        <v>213</v>
      </c>
    </row>
    <row r="34" spans="1:6" x14ac:dyDescent="0.25">
      <c r="A34" s="11">
        <f>B34-6</f>
        <v>42123</v>
      </c>
      <c r="B34" s="11">
        <v>42129</v>
      </c>
      <c r="C34" s="10">
        <v>2</v>
      </c>
      <c r="D34" s="9">
        <f>VLOOKUP(A34,доллар!$A$2:$B$5880,2,FALSE)</f>
        <v>52.304099999999998</v>
      </c>
      <c r="E34" s="12">
        <f t="shared" si="2"/>
        <v>3.8237920163046495E-2</v>
      </c>
      <c r="F34" s="9">
        <v>2014</v>
      </c>
    </row>
    <row r="35" spans="1:6" x14ac:dyDescent="0.25">
      <c r="A35" s="11">
        <f t="shared" ref="A35" si="3">B35</f>
        <v>42279</v>
      </c>
      <c r="B35" s="11">
        <v>42279</v>
      </c>
      <c r="C35" s="10">
        <v>0.7</v>
      </c>
      <c r="D35" s="9">
        <f>VLOOKUP(A35,доллар!$A$2:$B$5880,2,FALSE)</f>
        <v>65.033600000000007</v>
      </c>
      <c r="E35" s="12">
        <f t="shared" si="2"/>
        <v>1.076366678147911E-2</v>
      </c>
      <c r="F35" s="9" t="s">
        <v>231</v>
      </c>
    </row>
    <row r="36" spans="1:6" x14ac:dyDescent="0.25">
      <c r="A36" s="11">
        <f>B36-2</f>
        <v>42358</v>
      </c>
      <c r="B36" s="11">
        <v>42360</v>
      </c>
      <c r="C36" s="10">
        <v>1</v>
      </c>
      <c r="D36" s="9">
        <f>VLOOKUP(A36-2,доллар!$A$2:$B$5880,2,FALSE)</f>
        <v>70.580600000000004</v>
      </c>
      <c r="E36" s="12">
        <f t="shared" si="2"/>
        <v>1.41681991935461E-2</v>
      </c>
      <c r="F36" s="9" t="s">
        <v>214</v>
      </c>
    </row>
    <row r="37" spans="1:6" x14ac:dyDescent="0.25">
      <c r="A37" s="11">
        <f>B37-4</f>
        <v>42490</v>
      </c>
      <c r="B37" s="11">
        <v>42494</v>
      </c>
      <c r="C37" s="10">
        <v>2.8</v>
      </c>
      <c r="D37" s="9">
        <f>VLOOKUP(A37,доллар!$A$2:$B$5880,2,FALSE)</f>
        <v>64.333399999999997</v>
      </c>
      <c r="E37" s="12">
        <f t="shared" ref="E37:E43" si="4">C37/D37</f>
        <v>4.3523270960340969E-2</v>
      </c>
      <c r="F37" s="9">
        <v>2015</v>
      </c>
    </row>
    <row r="38" spans="1:6" x14ac:dyDescent="0.25">
      <c r="A38" s="11">
        <f t="shared" ref="A38" si="5">B38-2</f>
        <v>42643</v>
      </c>
      <c r="B38" s="11">
        <v>42645</v>
      </c>
      <c r="C38" s="10">
        <v>1</v>
      </c>
      <c r="D38" s="9">
        <f>VLOOKUP(A38,доллар!$A$2:$B$5880,2,FALSE)</f>
        <v>63.158099999999997</v>
      </c>
      <c r="E38" s="12">
        <f t="shared" si="4"/>
        <v>1.5833281875167238E-2</v>
      </c>
      <c r="F38" s="9" t="s">
        <v>196</v>
      </c>
    </row>
    <row r="39" spans="1:6" x14ac:dyDescent="0.25">
      <c r="A39" s="11">
        <f>B39-4</f>
        <v>42718</v>
      </c>
      <c r="B39" s="11">
        <v>42722</v>
      </c>
      <c r="C39" s="10">
        <v>1</v>
      </c>
      <c r="D39" s="9">
        <f>VLOOKUP(A39,доллар!$A$2:$B$5880,2,FALSE)</f>
        <v>61.069000000000003</v>
      </c>
      <c r="E39" s="12">
        <f t="shared" si="4"/>
        <v>1.6374920172264159E-2</v>
      </c>
      <c r="F39" s="9" t="s">
        <v>215</v>
      </c>
    </row>
    <row r="40" spans="1:6" x14ac:dyDescent="0.25">
      <c r="A40" s="11">
        <f>B40-6</f>
        <v>42859</v>
      </c>
      <c r="B40" s="11">
        <v>42865</v>
      </c>
      <c r="C40" s="10">
        <v>1</v>
      </c>
      <c r="D40" s="9">
        <f>VLOOKUP(A40,доллар!$A$2:$B$5880,2,FALSE)</f>
        <v>57.092700000000001</v>
      </c>
      <c r="E40" s="12">
        <f t="shared" si="4"/>
        <v>1.7515374119633508E-2</v>
      </c>
      <c r="F40" s="9">
        <v>2016</v>
      </c>
    </row>
    <row r="41" spans="1:6" x14ac:dyDescent="0.25">
      <c r="A41" s="11">
        <f>B41-4</f>
        <v>43012</v>
      </c>
      <c r="B41" s="11">
        <v>43016</v>
      </c>
      <c r="C41" s="10">
        <v>1</v>
      </c>
      <c r="D41" s="9">
        <f>VLOOKUP(A41,доллар!$A$2:$B$5880,2,FALSE)</f>
        <v>57.9375</v>
      </c>
      <c r="E41" s="12">
        <f t="shared" si="4"/>
        <v>1.7259978425026967E-2</v>
      </c>
      <c r="F41" s="9" t="s">
        <v>237</v>
      </c>
    </row>
    <row r="42" spans="1:6" x14ac:dyDescent="0.25">
      <c r="A42" s="11">
        <f>B42-5</f>
        <v>43103</v>
      </c>
      <c r="B42" s="11">
        <v>43108</v>
      </c>
      <c r="C42" s="10">
        <v>1</v>
      </c>
      <c r="D42" s="9">
        <f>VLOOKUP(A42-4,доллар!$A$2:$B$5880,2,FALSE)</f>
        <v>57.600200000000001</v>
      </c>
      <c r="E42" s="12">
        <f t="shared" si="4"/>
        <v>1.7361050829684619E-2</v>
      </c>
      <c r="F42" s="9" t="s">
        <v>216</v>
      </c>
    </row>
    <row r="43" spans="1:6" x14ac:dyDescent="0.25">
      <c r="A43" s="11">
        <f>B43-3</f>
        <v>43227</v>
      </c>
      <c r="B43" s="11">
        <v>43230</v>
      </c>
      <c r="C43" s="10">
        <v>2</v>
      </c>
      <c r="D43" s="9">
        <f>VLOOKUP(A43-2,доллар!$A$2:$B$5880,2,FALSE)</f>
        <v>63.2012</v>
      </c>
      <c r="E43" s="12">
        <f t="shared" si="4"/>
        <v>3.1644968766415829E-2</v>
      </c>
      <c r="F43" s="9">
        <v>2017</v>
      </c>
    </row>
    <row r="44" spans="1:6" x14ac:dyDescent="0.25">
      <c r="A44" s="11">
        <f>B44-4</f>
        <v>43453</v>
      </c>
      <c r="B44" s="11">
        <v>43457</v>
      </c>
      <c r="C44" s="10">
        <v>2</v>
      </c>
      <c r="D44" s="9">
        <f>VLOOKUP(A44,доллар!$A$2:$B$5880,2,FALSE)</f>
        <v>66.745400000000004</v>
      </c>
      <c r="E44" s="12">
        <f t="shared" ref="E44" si="6">C44/D44</f>
        <v>2.9964611793471908E-2</v>
      </c>
      <c r="F44" s="9" t="s">
        <v>257</v>
      </c>
    </row>
    <row r="60" spans="1:1" x14ac:dyDescent="0.25">
      <c r="A60" t="s">
        <v>220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C6+C7+C8</f>
        <v>0.38</v>
      </c>
      <c r="F2" s="6">
        <f>C9+C10+C11</f>
        <v>1.27</v>
      </c>
      <c r="G2" s="6">
        <f>C12+C13+C14</f>
        <v>3.5</v>
      </c>
      <c r="H2" s="6">
        <f>C15+C16</f>
        <v>1.5</v>
      </c>
      <c r="I2" s="6">
        <f>C17+C18+C19</f>
        <v>3</v>
      </c>
      <c r="J2" s="6">
        <f>C20</f>
        <v>0.4</v>
      </c>
      <c r="K2" s="6">
        <f>C21</f>
        <v>0.8</v>
      </c>
      <c r="L2" s="6">
        <f>C22+C23+C24+C25</f>
        <v>4</v>
      </c>
      <c r="M2" s="6">
        <f>C26+C27+C28</f>
        <v>4.3</v>
      </c>
      <c r="N2" s="6">
        <f>C30+C31+C29</f>
        <v>3.25</v>
      </c>
      <c r="O2" s="6">
        <f>C32+C33</f>
        <v>1.5</v>
      </c>
      <c r="P2" s="6">
        <f>C34+C35+C36</f>
        <v>3.7</v>
      </c>
      <c r="Q2" s="6">
        <f>C37+C38+C39</f>
        <v>4.8</v>
      </c>
      <c r="R2" s="6">
        <f>C40+C41</f>
        <v>2</v>
      </c>
      <c r="S2" s="6">
        <f>C42+C43+C44</f>
        <v>5</v>
      </c>
    </row>
    <row r="3" spans="1:19" x14ac:dyDescent="0.25">
      <c r="A3" s="6" t="s">
        <v>206</v>
      </c>
      <c r="B3" s="6" t="s">
        <v>206</v>
      </c>
      <c r="C3" s="6" t="s">
        <v>206</v>
      </c>
      <c r="D3" s="6" t="s">
        <v>206</v>
      </c>
      <c r="E3" s="13">
        <f>E6+E7+E8</f>
        <v>1.3211201854849627E-2</v>
      </c>
      <c r="F3" s="13">
        <f>E9+E10+E11</f>
        <v>4.444654862937443E-2</v>
      </c>
      <c r="G3" s="13">
        <f>E12+E13+E14</f>
        <v>0.12676980341780117</v>
      </c>
      <c r="H3" s="13">
        <f>E15+E16</f>
        <v>5.9227464829344989E-2</v>
      </c>
      <c r="I3" s="13">
        <f>E17+E18+E19</f>
        <v>0.11879750640417652</v>
      </c>
      <c r="J3" s="13">
        <f>E20</f>
        <v>1.363136030752349E-2</v>
      </c>
      <c r="K3" s="13">
        <f>E21</f>
        <v>2.7314381704827136E-2</v>
      </c>
      <c r="L3" s="13">
        <f>E22+E23+E24+E25</f>
        <v>0.13900038332795162</v>
      </c>
      <c r="M3" s="13">
        <f>E26+E27+E28</f>
        <v>0.14117122541036031</v>
      </c>
      <c r="N3" s="13">
        <f>E29+E30+E31</f>
        <v>0.10240156237480146</v>
      </c>
      <c r="O3" s="13">
        <f>E32+E33</f>
        <v>3.7780361743817006E-2</v>
      </c>
      <c r="P3" s="13">
        <f>E34+E35+E36</f>
        <v>6.3169786138071699E-2</v>
      </c>
      <c r="Q3" s="13">
        <f>E37+E38+E39</f>
        <v>7.5731473007772374E-2</v>
      </c>
      <c r="R3" s="13">
        <f>E40+E41</f>
        <v>3.4775352544660479E-2</v>
      </c>
      <c r="S3" s="13">
        <f>E42+E43+E44</f>
        <v>7.897063138957236E-2</v>
      </c>
    </row>
    <row r="5" spans="1:19" ht="60" x14ac:dyDescent="0.25">
      <c r="A5" s="9" t="s">
        <v>184</v>
      </c>
      <c r="B5" s="9" t="s">
        <v>185</v>
      </c>
      <c r="C5" s="9" t="s">
        <v>186</v>
      </c>
      <c r="D5" s="9" t="s">
        <v>187</v>
      </c>
      <c r="E5" s="9" t="s">
        <v>188</v>
      </c>
      <c r="F5" s="9" t="s">
        <v>189</v>
      </c>
    </row>
    <row r="6" spans="1:19" x14ac:dyDescent="0.25">
      <c r="A6" s="11">
        <f t="shared" ref="A6:A28" si="0">B6</f>
        <v>38047</v>
      </c>
      <c r="B6" s="18">
        <v>38047</v>
      </c>
      <c r="C6" s="9">
        <v>0.13</v>
      </c>
      <c r="D6" s="9">
        <f>VLOOKUP(A6-2,доллар!$A$2:$B$5880,2,FALSE)</f>
        <v>28.515599999999999</v>
      </c>
      <c r="E6" s="12">
        <f t="shared" ref="E6:E28" si="1">C6/D6</f>
        <v>4.558908106439984E-3</v>
      </c>
      <c r="F6" s="9">
        <v>2003</v>
      </c>
    </row>
    <row r="7" spans="1:19" x14ac:dyDescent="0.25">
      <c r="A7" s="11">
        <f t="shared" si="0"/>
        <v>38198</v>
      </c>
      <c r="B7" s="18">
        <v>38198</v>
      </c>
      <c r="C7" s="9">
        <v>0.1</v>
      </c>
      <c r="D7" s="9">
        <f>VLOOKUP(A7,доллар!$A$2:$B$5880,2,FALSE)</f>
        <v>29.089099999999998</v>
      </c>
      <c r="E7" s="12">
        <f t="shared" si="1"/>
        <v>3.4377137828258699E-3</v>
      </c>
      <c r="F7" s="9" t="s">
        <v>258</v>
      </c>
    </row>
    <row r="8" spans="1:19" x14ac:dyDescent="0.25">
      <c r="A8" s="11">
        <f t="shared" si="0"/>
        <v>38292</v>
      </c>
      <c r="B8" s="18">
        <v>38292</v>
      </c>
      <c r="C8" s="9">
        <v>0.15</v>
      </c>
      <c r="D8" s="9">
        <f>VLOOKUP(A8-2,доллар!$A$2:$B$5880,2,FALSE)</f>
        <v>28.765499999999999</v>
      </c>
      <c r="E8" s="12">
        <f t="shared" si="1"/>
        <v>5.2145799655837722E-3</v>
      </c>
      <c r="F8" s="9" t="s">
        <v>236</v>
      </c>
    </row>
    <row r="9" spans="1:19" x14ac:dyDescent="0.25">
      <c r="A9" s="11">
        <f t="shared" si="0"/>
        <v>38393</v>
      </c>
      <c r="B9" s="18">
        <v>38393</v>
      </c>
      <c r="C9" s="9">
        <v>0.37</v>
      </c>
      <c r="D9" s="9">
        <f>VLOOKUP(A9,доллар!$A$2:$B$5880,2,FALSE)</f>
        <v>28.132999999999999</v>
      </c>
      <c r="E9" s="12">
        <f t="shared" si="1"/>
        <v>1.3151814594959656E-2</v>
      </c>
      <c r="F9" s="9">
        <v>2004</v>
      </c>
    </row>
    <row r="10" spans="1:19" x14ac:dyDescent="0.25">
      <c r="A10" s="11">
        <f t="shared" si="0"/>
        <v>38565</v>
      </c>
      <c r="B10" s="18">
        <v>38565</v>
      </c>
      <c r="C10" s="9">
        <v>0.1</v>
      </c>
      <c r="D10" s="9">
        <f>VLOOKUP(A10-2,доллар!$A$2:$B$5880,2,FALSE)</f>
        <v>28.6341</v>
      </c>
      <c r="E10" s="12">
        <f t="shared" si="1"/>
        <v>3.4923395531900776E-3</v>
      </c>
      <c r="F10" s="9" t="s">
        <v>198</v>
      </c>
    </row>
    <row r="11" spans="1:19" x14ac:dyDescent="0.25">
      <c r="A11" s="11">
        <f t="shared" si="0"/>
        <v>38678</v>
      </c>
      <c r="B11" s="18">
        <v>38678</v>
      </c>
      <c r="C11" s="9">
        <v>0.8</v>
      </c>
      <c r="D11" s="9">
        <f>VLOOKUP(A11,доллар!$A$2:$B$5880,2,FALSE)</f>
        <v>28.7745</v>
      </c>
      <c r="E11" s="12">
        <f t="shared" si="1"/>
        <v>2.7802394481224697E-2</v>
      </c>
      <c r="F11" s="9" t="s">
        <v>199</v>
      </c>
    </row>
    <row r="12" spans="1:19" x14ac:dyDescent="0.25">
      <c r="A12" s="11">
        <f t="shared" si="0"/>
        <v>38783</v>
      </c>
      <c r="B12" s="18">
        <v>38783</v>
      </c>
      <c r="C12" s="9">
        <v>1.5</v>
      </c>
      <c r="D12" s="9">
        <f>VLOOKUP(A12,доллар!$A$2:$B$5880,2,FALSE)</f>
        <v>27.881</v>
      </c>
      <c r="E12" s="12">
        <f t="shared" si="1"/>
        <v>5.3800078906782393E-2</v>
      </c>
      <c r="F12" s="9">
        <v>2005</v>
      </c>
    </row>
    <row r="13" spans="1:19" x14ac:dyDescent="0.25">
      <c r="A13" s="11">
        <f t="shared" si="0"/>
        <v>38930</v>
      </c>
      <c r="B13" s="18">
        <v>38930</v>
      </c>
      <c r="C13" s="9">
        <v>1</v>
      </c>
      <c r="D13" s="9">
        <f>VLOOKUP(A13,доллар!$A$2:$B$5880,2,FALSE)</f>
        <v>26.819700000000001</v>
      </c>
      <c r="E13" s="12">
        <f t="shared" si="1"/>
        <v>3.7286024825035326E-2</v>
      </c>
      <c r="F13" s="9" t="s">
        <v>200</v>
      </c>
    </row>
    <row r="14" spans="1:19" x14ac:dyDescent="0.25">
      <c r="A14" s="11">
        <f t="shared" si="0"/>
        <v>38747</v>
      </c>
      <c r="B14" s="18">
        <v>38747</v>
      </c>
      <c r="C14" s="9">
        <v>1</v>
      </c>
      <c r="D14" s="9">
        <f>VLOOKUP(A14-2,доллар!$A$2:$B$5880,2,FALSE)</f>
        <v>28.024000000000001</v>
      </c>
      <c r="E14" s="12">
        <f t="shared" si="1"/>
        <v>3.5683699685983443E-2</v>
      </c>
      <c r="F14" s="9" t="s">
        <v>218</v>
      </c>
    </row>
    <row r="15" spans="1:19" x14ac:dyDescent="0.25">
      <c r="A15" s="11">
        <f t="shared" si="0"/>
        <v>39200</v>
      </c>
      <c r="B15" s="18">
        <v>39200</v>
      </c>
      <c r="C15" s="9">
        <v>1</v>
      </c>
      <c r="D15" s="9">
        <f>VLOOKUP(A15,доллар!$A$2:$B$5880,2,FALSE)</f>
        <v>25.744599999999998</v>
      </c>
      <c r="E15" s="12">
        <f t="shared" si="1"/>
        <v>3.8843097193197798E-2</v>
      </c>
      <c r="F15" s="9" t="s">
        <v>201</v>
      </c>
    </row>
    <row r="16" spans="1:19" x14ac:dyDescent="0.25">
      <c r="A16" s="11">
        <f t="shared" si="0"/>
        <v>39400</v>
      </c>
      <c r="B16" s="18">
        <v>39400</v>
      </c>
      <c r="C16" s="9">
        <v>0.5</v>
      </c>
      <c r="D16" s="9">
        <f>VLOOKUP(A16,доллар!$A$2:$B$5880,2,FALSE)</f>
        <v>24.528600000000001</v>
      </c>
      <c r="E16" s="12">
        <f t="shared" si="1"/>
        <v>2.0384367636147191E-2</v>
      </c>
      <c r="F16" s="9" t="s">
        <v>202</v>
      </c>
    </row>
    <row r="17" spans="1:6" x14ac:dyDescent="0.25">
      <c r="A17" s="11">
        <f t="shared" si="0"/>
        <v>39520</v>
      </c>
      <c r="B17" s="18">
        <v>39520</v>
      </c>
      <c r="C17" s="9">
        <v>1</v>
      </c>
      <c r="D17" s="9">
        <f>VLOOKUP(A17,доллар!$A$2:$B$5880,2,FALSE)</f>
        <v>23.8461</v>
      </c>
      <c r="E17" s="12">
        <f t="shared" si="1"/>
        <v>4.1935578564209659E-2</v>
      </c>
      <c r="F17" s="9">
        <v>2007</v>
      </c>
    </row>
    <row r="18" spans="1:6" x14ac:dyDescent="0.25">
      <c r="A18" s="11">
        <f t="shared" si="0"/>
        <v>39667</v>
      </c>
      <c r="B18" s="18">
        <v>39667</v>
      </c>
      <c r="C18" s="9">
        <v>0.5</v>
      </c>
      <c r="D18" s="9">
        <f>VLOOKUP(A18,доллар!$A$2:$B$5880,2,FALSE)</f>
        <v>23.514199999999999</v>
      </c>
      <c r="E18" s="12">
        <f t="shared" si="1"/>
        <v>2.1263747012443546E-2</v>
      </c>
      <c r="F18" s="9" t="s">
        <v>204</v>
      </c>
    </row>
    <row r="19" spans="1:6" x14ac:dyDescent="0.25">
      <c r="A19" s="11">
        <f t="shared" si="0"/>
        <v>39745</v>
      </c>
      <c r="B19" s="18">
        <v>39745</v>
      </c>
      <c r="C19" s="9">
        <v>1.5</v>
      </c>
      <c r="D19" s="9">
        <f>VLOOKUP(A19,доллар!$A$2:$B$5880,2,FALSE)</f>
        <v>26.979299999999999</v>
      </c>
      <c r="E19" s="12">
        <f t="shared" si="1"/>
        <v>5.5598180827523325E-2</v>
      </c>
      <c r="F19" s="9" t="s">
        <v>209</v>
      </c>
    </row>
    <row r="20" spans="1:6" x14ac:dyDescent="0.25">
      <c r="A20" s="11">
        <f t="shared" si="0"/>
        <v>40116</v>
      </c>
      <c r="B20" s="18">
        <v>40116</v>
      </c>
      <c r="C20" s="9">
        <v>0.4</v>
      </c>
      <c r="D20" s="9">
        <f>VLOOKUP(A20,доллар!$A$2:$B$5880,2,FALSE)</f>
        <v>29.344100000000001</v>
      </c>
      <c r="E20" s="12">
        <f t="shared" si="1"/>
        <v>1.363136030752349E-2</v>
      </c>
      <c r="F20" s="9" t="s">
        <v>210</v>
      </c>
    </row>
    <row r="21" spans="1:6" x14ac:dyDescent="0.25">
      <c r="A21" s="11">
        <f t="shared" si="0"/>
        <v>40298</v>
      </c>
      <c r="B21" s="18">
        <v>40298</v>
      </c>
      <c r="C21" s="9">
        <v>0.8</v>
      </c>
      <c r="D21" s="9">
        <f>VLOOKUP(A21,доллар!$A$2:$B$5880,2,FALSE)</f>
        <v>29.288599999999999</v>
      </c>
      <c r="E21" s="12">
        <f t="shared" si="1"/>
        <v>2.7314381704827136E-2</v>
      </c>
      <c r="F21" s="9" t="s">
        <v>260</v>
      </c>
    </row>
    <row r="22" spans="1:6" x14ac:dyDescent="0.25">
      <c r="A22" s="11">
        <f t="shared" si="0"/>
        <v>40613</v>
      </c>
      <c r="B22" s="18">
        <v>40613</v>
      </c>
      <c r="C22" s="9">
        <v>1.4</v>
      </c>
      <c r="D22" s="9">
        <f>VLOOKUP(A22,доллар!$A$2:$B$5880,2,FALSE)</f>
        <v>28.435600000000001</v>
      </c>
      <c r="E22" s="12">
        <f t="shared" si="1"/>
        <v>4.9234058715131729E-2</v>
      </c>
      <c r="F22" s="9">
        <v>2010</v>
      </c>
    </row>
    <row r="23" spans="1:6" x14ac:dyDescent="0.25">
      <c r="A23" s="11">
        <f t="shared" si="0"/>
        <v>40680</v>
      </c>
      <c r="B23" s="18">
        <v>40680</v>
      </c>
      <c r="C23" s="9">
        <v>0.8</v>
      </c>
      <c r="D23" s="9">
        <f>VLOOKUP(A23,доллар!$A$2:$B$5880,2,FALSE)</f>
        <v>28.122</v>
      </c>
      <c r="E23" s="12">
        <f t="shared" si="1"/>
        <v>2.8447478842187613E-2</v>
      </c>
      <c r="F23" s="9" t="s">
        <v>261</v>
      </c>
    </row>
    <row r="24" spans="1:6" x14ac:dyDescent="0.25">
      <c r="A24" s="11">
        <f t="shared" si="0"/>
        <v>40772</v>
      </c>
      <c r="B24" s="18">
        <v>40772</v>
      </c>
      <c r="C24" s="9">
        <v>0.8</v>
      </c>
      <c r="D24" s="9">
        <f>VLOOKUP(A24,доллар!$A$2:$B$5880,2,FALSE)</f>
        <v>28.703199999999999</v>
      </c>
      <c r="E24" s="12">
        <f t="shared" si="1"/>
        <v>2.7871456841049084E-2</v>
      </c>
      <c r="F24" s="9" t="s">
        <v>259</v>
      </c>
    </row>
    <row r="25" spans="1:6" x14ac:dyDescent="0.25">
      <c r="A25" s="11">
        <f t="shared" si="0"/>
        <v>40847</v>
      </c>
      <c r="B25" s="18">
        <v>40847</v>
      </c>
      <c r="C25" s="9">
        <v>1</v>
      </c>
      <c r="D25" s="9">
        <f>VLOOKUP(A25-2,доллар!$A$2:$B$5880,2,FALSE)</f>
        <v>29.8977</v>
      </c>
      <c r="E25" s="12">
        <f t="shared" si="1"/>
        <v>3.3447388929583211E-2</v>
      </c>
      <c r="F25" s="9" t="s">
        <v>193</v>
      </c>
    </row>
    <row r="26" spans="1:6" x14ac:dyDescent="0.25">
      <c r="A26" s="11">
        <f t="shared" si="0"/>
        <v>40979</v>
      </c>
      <c r="B26" s="18">
        <v>40979</v>
      </c>
      <c r="C26" s="9">
        <v>2.2999999999999998</v>
      </c>
      <c r="D26" s="9">
        <f>VLOOKUP(A26-3,доллар!$A$2:$B$5880,2,FALSE)</f>
        <v>29.662099999999999</v>
      </c>
      <c r="E26" s="12">
        <f t="shared" si="1"/>
        <v>7.7540025824199901E-2</v>
      </c>
      <c r="F26" s="9">
        <v>2011</v>
      </c>
    </row>
    <row r="27" spans="1:6" x14ac:dyDescent="0.25">
      <c r="A27" s="11">
        <f t="shared" si="0"/>
        <v>41131</v>
      </c>
      <c r="B27" s="18">
        <v>41131</v>
      </c>
      <c r="C27" s="9">
        <v>1</v>
      </c>
      <c r="D27" s="9">
        <f>VLOOKUP(A27,доллар!$A$2:$B$5880,2,FALSE)</f>
        <v>31.480699999999999</v>
      </c>
      <c r="E27" s="12">
        <f t="shared" si="1"/>
        <v>3.1765494414037809E-2</v>
      </c>
      <c r="F27" s="9" t="s">
        <v>262</v>
      </c>
    </row>
    <row r="28" spans="1:6" x14ac:dyDescent="0.25">
      <c r="A28" s="11">
        <f t="shared" si="0"/>
        <v>41218</v>
      </c>
      <c r="B28" s="18">
        <v>41218</v>
      </c>
      <c r="C28" s="9">
        <v>1</v>
      </c>
      <c r="D28" s="9">
        <f>VLOOKUP(A28-2,доллар!$A$2:$B$5880,2,FALSE)</f>
        <v>31.381699999999999</v>
      </c>
      <c r="E28" s="12">
        <f t="shared" si="1"/>
        <v>3.1865705172122609E-2</v>
      </c>
      <c r="F28" s="9" t="s">
        <v>194</v>
      </c>
    </row>
    <row r="29" spans="1:6" x14ac:dyDescent="0.25">
      <c r="A29" s="11">
        <f>B29</f>
        <v>41340</v>
      </c>
      <c r="B29" s="16">
        <v>41340</v>
      </c>
      <c r="C29" s="9">
        <v>1.25</v>
      </c>
      <c r="D29" s="9">
        <f>VLOOKUP(A29,доллар!$A$2:$B$5880,2,FALSE)</f>
        <v>30.621400000000001</v>
      </c>
      <c r="E29" s="12">
        <f>C29/D29</f>
        <v>4.0821125095521431E-2</v>
      </c>
      <c r="F29" s="9">
        <v>2012</v>
      </c>
    </row>
    <row r="30" spans="1:6" x14ac:dyDescent="0.25">
      <c r="A30" s="11">
        <f>B30-2</f>
        <v>41486</v>
      </c>
      <c r="B30" s="16">
        <v>41488</v>
      </c>
      <c r="C30" s="9">
        <v>1</v>
      </c>
      <c r="D30" s="9">
        <f>VLOOKUP(A30,доллар!$A$2:$B$5880,2,FALSE)</f>
        <v>32.890099999999997</v>
      </c>
      <c r="E30" s="12">
        <f>C30/D30</f>
        <v>3.0404285788124697E-2</v>
      </c>
      <c r="F30" s="9" t="s">
        <v>229</v>
      </c>
    </row>
    <row r="31" spans="1:6" x14ac:dyDescent="0.25">
      <c r="A31" s="11">
        <f>B31-2</f>
        <v>41581</v>
      </c>
      <c r="B31" s="16">
        <v>41583</v>
      </c>
      <c r="C31" s="9">
        <v>1</v>
      </c>
      <c r="D31" s="9">
        <f>VLOOKUP(A31-2,доллар!$A$2:$B$5880,2,FALSE)</f>
        <v>32.075800000000001</v>
      </c>
      <c r="E31" s="12">
        <f t="shared" ref="E31:E44" si="2">C31/D31</f>
        <v>3.1176151491155324E-2</v>
      </c>
      <c r="F31" s="9" t="s">
        <v>212</v>
      </c>
    </row>
    <row r="32" spans="1:6" x14ac:dyDescent="0.25">
      <c r="A32" s="11">
        <f>B32-4</f>
        <v>41767</v>
      </c>
      <c r="B32" s="11">
        <v>41771</v>
      </c>
      <c r="C32" s="10">
        <v>1</v>
      </c>
      <c r="D32" s="9">
        <f>VLOOKUP(A32,доллар!$A$2:$B$5880,2,FALSE)</f>
        <v>35.497100000000003</v>
      </c>
      <c r="E32" s="12">
        <f t="shared" si="2"/>
        <v>2.8171315403230122E-2</v>
      </c>
      <c r="F32" s="9">
        <v>2013</v>
      </c>
    </row>
    <row r="33" spans="1:6" x14ac:dyDescent="0.25">
      <c r="A33" s="11">
        <f>B33-2</f>
        <v>42000</v>
      </c>
      <c r="B33" s="11">
        <v>42002</v>
      </c>
      <c r="C33" s="10">
        <v>0.5</v>
      </c>
      <c r="D33" s="9">
        <f>VLOOKUP(A33,доллар!$A$2:$B$5880,2,FALSE)</f>
        <v>52.034300000000002</v>
      </c>
      <c r="E33" s="12">
        <f t="shared" si="2"/>
        <v>9.6090463405868812E-3</v>
      </c>
      <c r="F33" s="9" t="s">
        <v>213</v>
      </c>
    </row>
    <row r="34" spans="1:6" x14ac:dyDescent="0.25">
      <c r="A34" s="11">
        <f>B34-6</f>
        <v>42123</v>
      </c>
      <c r="B34" s="11">
        <v>42129</v>
      </c>
      <c r="C34" s="10">
        <v>2</v>
      </c>
      <c r="D34" s="9">
        <f>VLOOKUP(A34,доллар!$A$2:$B$5880,2,FALSE)</f>
        <v>52.304099999999998</v>
      </c>
      <c r="E34" s="12">
        <f t="shared" si="2"/>
        <v>3.8237920163046495E-2</v>
      </c>
      <c r="F34" s="9">
        <v>2014</v>
      </c>
    </row>
    <row r="35" spans="1:6" x14ac:dyDescent="0.25">
      <c r="A35" s="11">
        <f t="shared" ref="A35" si="3">B35</f>
        <v>42279</v>
      </c>
      <c r="B35" s="11">
        <v>42279</v>
      </c>
      <c r="C35" s="10">
        <v>0.7</v>
      </c>
      <c r="D35" s="9">
        <f>VLOOKUP(A35,доллар!$A$2:$B$5880,2,FALSE)</f>
        <v>65.033600000000007</v>
      </c>
      <c r="E35" s="12">
        <f t="shared" si="2"/>
        <v>1.076366678147911E-2</v>
      </c>
      <c r="F35" s="9" t="s">
        <v>231</v>
      </c>
    </row>
    <row r="36" spans="1:6" x14ac:dyDescent="0.25">
      <c r="A36" s="11">
        <f>B36-2</f>
        <v>42358</v>
      </c>
      <c r="B36" s="11">
        <v>42360</v>
      </c>
      <c r="C36" s="10">
        <v>1</v>
      </c>
      <c r="D36" s="9">
        <f>VLOOKUP(A36-2,доллар!$A$2:$B$5880,2,FALSE)</f>
        <v>70.580600000000004</v>
      </c>
      <c r="E36" s="12">
        <f t="shared" si="2"/>
        <v>1.41681991935461E-2</v>
      </c>
      <c r="F36" s="9" t="s">
        <v>214</v>
      </c>
    </row>
    <row r="37" spans="1:6" x14ac:dyDescent="0.25">
      <c r="A37" s="11">
        <f>B37-4</f>
        <v>42490</v>
      </c>
      <c r="B37" s="11">
        <v>42494</v>
      </c>
      <c r="C37" s="10">
        <v>2.8</v>
      </c>
      <c r="D37" s="9">
        <f>VLOOKUP(A37,доллар!$A$2:$B$5880,2,FALSE)</f>
        <v>64.333399999999997</v>
      </c>
      <c r="E37" s="12">
        <f t="shared" si="2"/>
        <v>4.3523270960340969E-2</v>
      </c>
      <c r="F37" s="9">
        <v>2015</v>
      </c>
    </row>
    <row r="38" spans="1:6" x14ac:dyDescent="0.25">
      <c r="A38" s="11">
        <f t="shared" ref="A38" si="4">B38-2</f>
        <v>42643</v>
      </c>
      <c r="B38" s="11">
        <v>42645</v>
      </c>
      <c r="C38" s="10">
        <v>1</v>
      </c>
      <c r="D38" s="9">
        <f>VLOOKUP(A38,доллар!$A$2:$B$5880,2,FALSE)</f>
        <v>63.158099999999997</v>
      </c>
      <c r="E38" s="12">
        <f t="shared" si="2"/>
        <v>1.5833281875167238E-2</v>
      </c>
      <c r="F38" s="9" t="s">
        <v>196</v>
      </c>
    </row>
    <row r="39" spans="1:6" x14ac:dyDescent="0.25">
      <c r="A39" s="11">
        <f>B39-4</f>
        <v>42718</v>
      </c>
      <c r="B39" s="11">
        <v>42722</v>
      </c>
      <c r="C39" s="10">
        <v>1</v>
      </c>
      <c r="D39" s="9">
        <f>VLOOKUP(A39,доллар!$A$2:$B$5880,2,FALSE)</f>
        <v>61.069000000000003</v>
      </c>
      <c r="E39" s="12">
        <f t="shared" si="2"/>
        <v>1.6374920172264159E-2</v>
      </c>
      <c r="F39" s="9" t="s">
        <v>215</v>
      </c>
    </row>
    <row r="40" spans="1:6" x14ac:dyDescent="0.25">
      <c r="A40" s="11">
        <f>B40-6</f>
        <v>42859</v>
      </c>
      <c r="B40" s="11">
        <v>42865</v>
      </c>
      <c r="C40" s="10">
        <v>1</v>
      </c>
      <c r="D40" s="9">
        <f>VLOOKUP(A40,доллар!$A$2:$B$5880,2,FALSE)</f>
        <v>57.092700000000001</v>
      </c>
      <c r="E40" s="12">
        <f t="shared" si="2"/>
        <v>1.7515374119633508E-2</v>
      </c>
      <c r="F40" s="9">
        <v>2016</v>
      </c>
    </row>
    <row r="41" spans="1:6" x14ac:dyDescent="0.25">
      <c r="A41" s="11">
        <f>B41-4</f>
        <v>43012</v>
      </c>
      <c r="B41" s="11">
        <v>43016</v>
      </c>
      <c r="C41" s="10">
        <v>1</v>
      </c>
      <c r="D41" s="9">
        <f>VLOOKUP(A41,доллар!$A$2:$B$5880,2,FALSE)</f>
        <v>57.9375</v>
      </c>
      <c r="E41" s="12">
        <f t="shared" si="2"/>
        <v>1.7259978425026967E-2</v>
      </c>
      <c r="F41" s="9" t="s">
        <v>237</v>
      </c>
    </row>
    <row r="42" spans="1:6" x14ac:dyDescent="0.25">
      <c r="A42" s="11">
        <f>B42-5</f>
        <v>43103</v>
      </c>
      <c r="B42" s="11">
        <v>43108</v>
      </c>
      <c r="C42" s="10">
        <v>1</v>
      </c>
      <c r="D42" s="9">
        <f>VLOOKUP(A42-4,доллар!$A$2:$B$5880,2,FALSE)</f>
        <v>57.600200000000001</v>
      </c>
      <c r="E42" s="12">
        <f t="shared" si="2"/>
        <v>1.7361050829684619E-2</v>
      </c>
      <c r="F42" s="9" t="s">
        <v>216</v>
      </c>
    </row>
    <row r="43" spans="1:6" x14ac:dyDescent="0.25">
      <c r="A43" s="11">
        <f>B43-3</f>
        <v>43227</v>
      </c>
      <c r="B43" s="11">
        <v>43230</v>
      </c>
      <c r="C43" s="10">
        <v>2</v>
      </c>
      <c r="D43" s="9">
        <f>VLOOKUP(A43-2,доллар!$A$2:$B$5880,2,FALSE)</f>
        <v>63.2012</v>
      </c>
      <c r="E43" s="12">
        <f t="shared" si="2"/>
        <v>3.1644968766415829E-2</v>
      </c>
      <c r="F43" s="9">
        <v>2017</v>
      </c>
    </row>
    <row r="44" spans="1:6" x14ac:dyDescent="0.25">
      <c r="A44" s="11">
        <f>B44-4</f>
        <v>43453</v>
      </c>
      <c r="B44" s="11">
        <v>43457</v>
      </c>
      <c r="C44" s="10">
        <v>2</v>
      </c>
      <c r="D44" s="9">
        <f>VLOOKUP(A44,доллар!$A$2:$B$5880,2,FALSE)</f>
        <v>66.745400000000004</v>
      </c>
      <c r="E44" s="12">
        <f t="shared" si="2"/>
        <v>2.9964611793471908E-2</v>
      </c>
      <c r="F44" s="9" t="s">
        <v>257</v>
      </c>
    </row>
    <row r="60" spans="1:1" x14ac:dyDescent="0.25">
      <c r="A60" t="s">
        <v>220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125" zoomScaleNormal="125" workbookViewId="0">
      <selection activeCell="A3" sqref="A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v>0</v>
      </c>
      <c r="C2" s="6">
        <f>C6</f>
        <v>0.33239999999999997</v>
      </c>
      <c r="D2" s="6">
        <f>C7</f>
        <v>1.05</v>
      </c>
      <c r="E2" s="6">
        <f>C8</f>
        <v>0.13600000000000001</v>
      </c>
      <c r="F2" s="6">
        <f>C9</f>
        <v>0.19050500000000001</v>
      </c>
      <c r="G2" s="6">
        <f>0</f>
        <v>0</v>
      </c>
      <c r="H2" s="6">
        <f>C10</f>
        <v>0</v>
      </c>
      <c r="I2" s="6">
        <f>C11</f>
        <v>0</v>
      </c>
      <c r="J2" s="6">
        <f>C12</f>
        <v>0</v>
      </c>
      <c r="K2" s="6">
        <f>C13</f>
        <v>0</v>
      </c>
      <c r="L2" s="6">
        <f>C14</f>
        <v>0</v>
      </c>
      <c r="M2" s="6">
        <f>C15</f>
        <v>0</v>
      </c>
      <c r="N2" s="6">
        <f>C16</f>
        <v>0.16311899999999999</v>
      </c>
      <c r="O2" s="6">
        <f>C17</f>
        <v>3.9100000000000003E-2</v>
      </c>
      <c r="P2" s="6">
        <v>0</v>
      </c>
      <c r="Q2" s="6">
        <v>0</v>
      </c>
      <c r="R2" s="6">
        <f>C18</f>
        <v>0.1331</v>
      </c>
      <c r="S2" s="6">
        <f>C19</f>
        <v>0.1366</v>
      </c>
    </row>
    <row r="3" spans="1:19" x14ac:dyDescent="0.25">
      <c r="A3" s="6">
        <v>0</v>
      </c>
      <c r="B3" s="6">
        <v>0</v>
      </c>
      <c r="C3" s="13">
        <f>E6</f>
        <v>1.065750113019529E-2</v>
      </c>
      <c r="D3" s="13">
        <f>E7</f>
        <v>3.3566272609282195E-2</v>
      </c>
      <c r="E3" s="13">
        <f>E8</f>
        <v>4.7708417378492631E-3</v>
      </c>
      <c r="F3" s="13">
        <f>E9</f>
        <v>6.8223408788949894E-3</v>
      </c>
      <c r="G3" s="15">
        <v>0</v>
      </c>
      <c r="H3" s="13">
        <f>E10</f>
        <v>0</v>
      </c>
      <c r="I3" s="13">
        <f>E11</f>
        <v>0</v>
      </c>
      <c r="J3" s="13">
        <f>E12</f>
        <v>0</v>
      </c>
      <c r="K3" s="13">
        <f>E13</f>
        <v>0</v>
      </c>
      <c r="L3" s="13">
        <f>E14</f>
        <v>0</v>
      </c>
      <c r="M3" s="13">
        <f>E15</f>
        <v>0</v>
      </c>
      <c r="N3" s="13">
        <f>E16</f>
        <v>5.25456378671082E-3</v>
      </c>
      <c r="O3" s="13">
        <f>E17</f>
        <v>1.1357760749205537E-3</v>
      </c>
      <c r="P3" s="6">
        <v>0</v>
      </c>
      <c r="Q3" s="6">
        <v>0</v>
      </c>
      <c r="R3" s="13">
        <f>E18</f>
        <v>2.2183333333333334E-3</v>
      </c>
      <c r="S3" s="13">
        <f>E19</f>
        <v>2.1943387345765776E-3</v>
      </c>
    </row>
    <row r="5" spans="1:19" ht="60" x14ac:dyDescent="0.25">
      <c r="A5" s="9" t="s">
        <v>184</v>
      </c>
      <c r="B5" s="9" t="s">
        <v>185</v>
      </c>
      <c r="C5" s="9" t="s">
        <v>186</v>
      </c>
      <c r="D5" s="9" t="s">
        <v>187</v>
      </c>
      <c r="E5" s="9" t="s">
        <v>188</v>
      </c>
      <c r="F5" s="9" t="s">
        <v>189</v>
      </c>
    </row>
    <row r="6" spans="1:19" x14ac:dyDescent="0.25">
      <c r="A6" s="11">
        <f t="shared" ref="A6:A7" si="0">B6</f>
        <v>37357</v>
      </c>
      <c r="B6" s="18">
        <v>37357</v>
      </c>
      <c r="C6" s="9">
        <v>0.33239999999999997</v>
      </c>
      <c r="D6" s="9">
        <f>VLOOKUP(A6-2,доллар!$A$2:$B$5880,2,FALSE)</f>
        <v>31.189299999999999</v>
      </c>
      <c r="E6" s="12">
        <f t="shared" ref="E6:E7" si="1">C6/D6</f>
        <v>1.065750113019529E-2</v>
      </c>
      <c r="F6" s="9">
        <v>2001</v>
      </c>
    </row>
    <row r="7" spans="1:19" x14ac:dyDescent="0.25">
      <c r="A7" s="11">
        <f t="shared" si="0"/>
        <v>37722</v>
      </c>
      <c r="B7" s="18">
        <v>37722</v>
      </c>
      <c r="C7" s="9">
        <v>1.05</v>
      </c>
      <c r="D7" s="9">
        <f>VLOOKUP(A7-2,доллар!$A$2:$B$5880,2,FALSE)</f>
        <v>31.281400000000001</v>
      </c>
      <c r="E7" s="12">
        <f t="shared" si="1"/>
        <v>3.3566272609282195E-2</v>
      </c>
      <c r="F7" s="9">
        <v>2002</v>
      </c>
    </row>
    <row r="8" spans="1:19" x14ac:dyDescent="0.25">
      <c r="A8" s="11">
        <f t="shared" ref="A8:A12" si="2">B8</f>
        <v>38089</v>
      </c>
      <c r="B8" s="18">
        <v>38089</v>
      </c>
      <c r="C8" s="9">
        <v>0.13600000000000001</v>
      </c>
      <c r="D8" s="9">
        <f>VLOOKUP(A8-2,доллар!$A$2:$B$5880,2,FALSE)</f>
        <v>28.506499999999999</v>
      </c>
      <c r="E8" s="12">
        <f t="shared" ref="E8:E13" si="3">C8/D8</f>
        <v>4.7708417378492631E-3</v>
      </c>
      <c r="F8" s="9">
        <v>2003</v>
      </c>
    </row>
    <row r="9" spans="1:19" x14ac:dyDescent="0.25">
      <c r="A9" s="11">
        <f t="shared" si="2"/>
        <v>38488</v>
      </c>
      <c r="B9" s="18">
        <v>38488</v>
      </c>
      <c r="C9" s="9">
        <v>0.19050500000000001</v>
      </c>
      <c r="D9" s="9">
        <f>VLOOKUP(A9-2,доллар!$A$2:$B$5880,2,FALSE)</f>
        <v>27.9237</v>
      </c>
      <c r="E9" s="12">
        <f t="shared" si="3"/>
        <v>6.8223408788949894E-3</v>
      </c>
      <c r="F9" s="9">
        <v>2004</v>
      </c>
    </row>
    <row r="10" spans="1:19" x14ac:dyDescent="0.25">
      <c r="A10" s="11">
        <f t="shared" si="2"/>
        <v>39210</v>
      </c>
      <c r="B10" s="18">
        <v>39210</v>
      </c>
      <c r="C10" s="9">
        <v>0</v>
      </c>
      <c r="D10" s="9">
        <f>VLOOKUP(A10,доллар!$A$2:$B$5880,2,FALSE)</f>
        <v>25.735099999999999</v>
      </c>
      <c r="E10" s="12">
        <f t="shared" si="3"/>
        <v>0</v>
      </c>
      <c r="F10" s="9">
        <v>2006</v>
      </c>
    </row>
    <row r="11" spans="1:19" x14ac:dyDescent="0.25">
      <c r="A11" s="11">
        <f t="shared" si="2"/>
        <v>39556</v>
      </c>
      <c r="B11" s="18">
        <v>39556</v>
      </c>
      <c r="C11" s="9">
        <v>0</v>
      </c>
      <c r="D11" s="9">
        <f>VLOOKUP(A11,доллар!$A$2:$B$5880,2,FALSE)</f>
        <v>23.3703</v>
      </c>
      <c r="E11" s="12">
        <f t="shared" si="3"/>
        <v>0</v>
      </c>
      <c r="F11" s="9">
        <v>2007</v>
      </c>
    </row>
    <row r="12" spans="1:19" x14ac:dyDescent="0.25">
      <c r="A12" s="11">
        <f t="shared" si="2"/>
        <v>39930</v>
      </c>
      <c r="B12" s="18">
        <v>39930</v>
      </c>
      <c r="C12" s="9">
        <v>0</v>
      </c>
      <c r="D12" s="9">
        <f>VLOOKUP(A12-2,доллар!$A$2:$B$5880,2,FALSE)</f>
        <v>33.418700000000001</v>
      </c>
      <c r="E12" s="12">
        <f t="shared" si="3"/>
        <v>0</v>
      </c>
      <c r="F12" s="9">
        <v>2008</v>
      </c>
    </row>
    <row r="13" spans="1:19" x14ac:dyDescent="0.25">
      <c r="A13" s="11">
        <f>B13</f>
        <v>40309</v>
      </c>
      <c r="B13" s="18">
        <v>40309</v>
      </c>
      <c r="C13" s="9">
        <v>0</v>
      </c>
      <c r="D13" s="9">
        <f>VLOOKUP(A13-3,доллар!$A$2:$B$5880,2,FALSE)</f>
        <v>30.7193</v>
      </c>
      <c r="E13" s="12">
        <f t="shared" si="3"/>
        <v>0</v>
      </c>
      <c r="F13" s="9">
        <v>2009</v>
      </c>
    </row>
    <row r="14" spans="1:19" x14ac:dyDescent="0.25">
      <c r="A14" s="11">
        <f>B14</f>
        <v>40674</v>
      </c>
      <c r="B14" s="16">
        <v>40674</v>
      </c>
      <c r="C14" s="9">
        <v>0</v>
      </c>
      <c r="D14" s="9">
        <f>VLOOKUP(A14,доллар!$A$2:$B$5880,2,FALSE)</f>
        <v>27.8645</v>
      </c>
      <c r="E14" s="12">
        <f>C14/D14</f>
        <v>0</v>
      </c>
      <c r="F14" s="9">
        <v>2010</v>
      </c>
    </row>
    <row r="15" spans="1:19" x14ac:dyDescent="0.25">
      <c r="A15" s="11">
        <f t="shared" ref="A15:A16" si="4">B15</f>
        <v>41033</v>
      </c>
      <c r="B15" s="16">
        <v>41033</v>
      </c>
      <c r="C15" s="9">
        <v>0</v>
      </c>
      <c r="D15" s="9">
        <f>VLOOKUP(A15,доллар!$A$2:$B$5880,2,FALSE)</f>
        <v>29.463000000000001</v>
      </c>
      <c r="E15" s="12">
        <f t="shared" ref="E15:E19" si="5">C15/D15</f>
        <v>0</v>
      </c>
      <c r="F15" s="9">
        <v>2011</v>
      </c>
    </row>
    <row r="16" spans="1:19" x14ac:dyDescent="0.25">
      <c r="A16" s="11">
        <f t="shared" si="4"/>
        <v>41400</v>
      </c>
      <c r="B16" s="11">
        <v>41400</v>
      </c>
      <c r="C16" s="10">
        <v>0.16311899999999999</v>
      </c>
      <c r="D16" s="9">
        <f>VLOOKUP(A16-5,доллар!$A$2:$B$5880,2,FALSE)</f>
        <v>31.043299999999999</v>
      </c>
      <c r="E16" s="12">
        <f t="shared" si="5"/>
        <v>5.25456378671082E-3</v>
      </c>
      <c r="F16" s="9">
        <v>2012</v>
      </c>
    </row>
    <row r="17" spans="1:6" x14ac:dyDescent="0.25">
      <c r="A17" s="11">
        <f>B17-2</f>
        <v>41829</v>
      </c>
      <c r="B17" s="11">
        <v>41831</v>
      </c>
      <c r="C17" s="10">
        <v>3.9100000000000003E-2</v>
      </c>
      <c r="D17" s="9">
        <f>VLOOKUP(A17,доллар!$A$2:$B$5880,2,FALSE)</f>
        <v>34.425800000000002</v>
      </c>
      <c r="E17" s="12">
        <f t="shared" si="5"/>
        <v>1.1357760749205537E-3</v>
      </c>
      <c r="F17" s="9">
        <v>2013</v>
      </c>
    </row>
    <row r="18" spans="1:6" x14ac:dyDescent="0.25">
      <c r="A18" s="11">
        <f>B18-4</f>
        <v>42908</v>
      </c>
      <c r="B18" s="11">
        <v>42912</v>
      </c>
      <c r="C18" s="10">
        <v>0.1331</v>
      </c>
      <c r="D18" s="9">
        <f>VLOOKUP(A18,доллар!$A$2:$B$5880,2,FALSE)</f>
        <v>60</v>
      </c>
      <c r="E18" s="12">
        <f t="shared" si="5"/>
        <v>2.2183333333333334E-3</v>
      </c>
      <c r="F18" s="9">
        <v>2016</v>
      </c>
    </row>
    <row r="19" spans="1:6" x14ac:dyDescent="0.25">
      <c r="A19" s="11">
        <f>B19-4</f>
        <v>43266</v>
      </c>
      <c r="B19" s="11">
        <v>43270</v>
      </c>
      <c r="C19" s="10">
        <v>0.1366</v>
      </c>
      <c r="D19" s="9">
        <f>VLOOKUP(A19,доллар!$A$2:$B$5880,2,FALSE)</f>
        <v>62.251100000000001</v>
      </c>
      <c r="E19" s="12">
        <f t="shared" si="5"/>
        <v>2.1943387345765776E-3</v>
      </c>
      <c r="F19" s="9">
        <v>2017</v>
      </c>
    </row>
    <row r="34" spans="1:1" x14ac:dyDescent="0.25">
      <c r="A34" t="s">
        <v>220</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125" zoomScaleNormal="125"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f>0</f>
        <v>0</v>
      </c>
      <c r="C2" s="6">
        <f>C6</f>
        <v>0.76529999999999998</v>
      </c>
      <c r="D2" s="6">
        <f>C7</f>
        <v>1.05</v>
      </c>
      <c r="E2" s="6">
        <f>C8</f>
        <v>0.16700000000000001</v>
      </c>
      <c r="F2" s="6">
        <f>C9</f>
        <v>0.64</v>
      </c>
      <c r="G2" s="6">
        <f>0</f>
        <v>0</v>
      </c>
      <c r="H2" s="6">
        <f>C10</f>
        <v>0.45458979999999999</v>
      </c>
      <c r="I2" s="6">
        <f>C11</f>
        <v>0.9822265</v>
      </c>
      <c r="J2" s="6">
        <f>C12</f>
        <v>1.6508</v>
      </c>
      <c r="K2" s="6">
        <f>C13</f>
        <v>3.4933366000000001</v>
      </c>
      <c r="L2" s="6">
        <f>C14</f>
        <v>4.0804368999999996</v>
      </c>
      <c r="M2" s="6">
        <f>C15</f>
        <v>1.5197883999999999</v>
      </c>
      <c r="N2" s="6">
        <f>C16</f>
        <v>1.3234735040000001</v>
      </c>
      <c r="O2" s="6">
        <f>C17</f>
        <v>0.4556</v>
      </c>
      <c r="P2" s="6">
        <v>0</v>
      </c>
      <c r="Q2" s="6">
        <v>0</v>
      </c>
      <c r="R2" s="6">
        <f>C18</f>
        <v>8.107405</v>
      </c>
      <c r="S2" s="6">
        <f>C19</f>
        <v>13.4682</v>
      </c>
    </row>
    <row r="3" spans="1:19" x14ac:dyDescent="0.25">
      <c r="A3" s="6">
        <v>0</v>
      </c>
      <c r="B3" s="6">
        <f>0</f>
        <v>0</v>
      </c>
      <c r="C3" s="13">
        <f>E6</f>
        <v>2.4537261176108473E-2</v>
      </c>
      <c r="D3" s="13">
        <f>E7</f>
        <v>3.3566272609282195E-2</v>
      </c>
      <c r="E3" s="13">
        <f>E8</f>
        <v>5.8583130163296099E-3</v>
      </c>
      <c r="F3" s="13">
        <f>E9</f>
        <v>2.2919598763774141E-2</v>
      </c>
      <c r="G3" s="15">
        <v>0</v>
      </c>
      <c r="H3" s="13">
        <f>E10</f>
        <v>1.7664194038492176E-2</v>
      </c>
      <c r="I3" s="13">
        <f>E11</f>
        <v>4.2028835744513333E-2</v>
      </c>
      <c r="J3" s="13">
        <f>E12</f>
        <v>4.9397493020374821E-2</v>
      </c>
      <c r="K3" s="13">
        <f>E13</f>
        <v>0.11371797534449027</v>
      </c>
      <c r="L3" s="13">
        <f>E14</f>
        <v>0.14643854725546843</v>
      </c>
      <c r="M3" s="13">
        <f>E15</f>
        <v>5.1582948104402129E-2</v>
      </c>
      <c r="N3" s="13">
        <f>E16</f>
        <v>4.2633144800971551E-2</v>
      </c>
      <c r="O3" s="13">
        <f>E17</f>
        <v>1.3234260351248191E-2</v>
      </c>
      <c r="P3" s="6">
        <v>0</v>
      </c>
      <c r="Q3" s="6">
        <v>0</v>
      </c>
      <c r="R3" s="13">
        <f>E18</f>
        <v>0.13512341666666666</v>
      </c>
      <c r="S3" s="13">
        <f>E19</f>
        <v>0.21635280340427718</v>
      </c>
    </row>
    <row r="5" spans="1:19" ht="60" x14ac:dyDescent="0.25">
      <c r="A5" s="9" t="s">
        <v>184</v>
      </c>
      <c r="B5" s="9" t="s">
        <v>185</v>
      </c>
      <c r="C5" s="9" t="s">
        <v>186</v>
      </c>
      <c r="D5" s="9" t="s">
        <v>187</v>
      </c>
      <c r="E5" s="9" t="s">
        <v>188</v>
      </c>
      <c r="F5" s="9" t="s">
        <v>189</v>
      </c>
    </row>
    <row r="6" spans="1:19" x14ac:dyDescent="0.25">
      <c r="A6" s="11">
        <f t="shared" ref="A6:A7" si="0">B6</f>
        <v>37357</v>
      </c>
      <c r="B6" s="18">
        <v>37357</v>
      </c>
      <c r="C6" s="9">
        <v>0.76529999999999998</v>
      </c>
      <c r="D6" s="9">
        <f>VLOOKUP(A6-2,доллар!$A$2:$B$5880,2,FALSE)</f>
        <v>31.189299999999999</v>
      </c>
      <c r="E6" s="12">
        <f t="shared" ref="E6" si="1">C6/D6</f>
        <v>2.4537261176108473E-2</v>
      </c>
      <c r="F6" s="9">
        <v>2001</v>
      </c>
    </row>
    <row r="7" spans="1:19" x14ac:dyDescent="0.25">
      <c r="A7" s="11">
        <f t="shared" si="0"/>
        <v>37722</v>
      </c>
      <c r="B7" s="18">
        <v>37722</v>
      </c>
      <c r="C7" s="9">
        <v>1.05</v>
      </c>
      <c r="D7" s="9">
        <f>VLOOKUP(A7-2,доллар!$A$2:$B$5880,2,FALSE)</f>
        <v>31.281400000000001</v>
      </c>
      <c r="E7" s="12">
        <f t="shared" ref="E7" si="2">C7/D7</f>
        <v>3.3566272609282195E-2</v>
      </c>
      <c r="F7" s="9">
        <v>2002</v>
      </c>
    </row>
    <row r="8" spans="1:19" x14ac:dyDescent="0.25">
      <c r="A8" s="11">
        <f t="shared" ref="A8:A12" si="3">B8</f>
        <v>38089</v>
      </c>
      <c r="B8" s="18">
        <v>38089</v>
      </c>
      <c r="C8" s="9">
        <v>0.16700000000000001</v>
      </c>
      <c r="D8" s="9">
        <f>VLOOKUP(A8-2,доллар!$A$2:$B$5880,2,FALSE)</f>
        <v>28.506499999999999</v>
      </c>
      <c r="E8" s="12">
        <f t="shared" ref="E8:E13" si="4">C8/D8</f>
        <v>5.8583130163296099E-3</v>
      </c>
      <c r="F8" s="9">
        <v>2003</v>
      </c>
    </row>
    <row r="9" spans="1:19" x14ac:dyDescent="0.25">
      <c r="A9" s="11">
        <f t="shared" si="3"/>
        <v>38488</v>
      </c>
      <c r="B9" s="18">
        <v>38488</v>
      </c>
      <c r="C9" s="9">
        <v>0.64</v>
      </c>
      <c r="D9" s="9">
        <f>VLOOKUP(A9-2,доллар!$A$2:$B$5880,2,FALSE)</f>
        <v>27.9237</v>
      </c>
      <c r="E9" s="12">
        <f t="shared" si="4"/>
        <v>2.2919598763774141E-2</v>
      </c>
      <c r="F9" s="9">
        <v>2004</v>
      </c>
    </row>
    <row r="10" spans="1:19" x14ac:dyDescent="0.25">
      <c r="A10" s="11">
        <f t="shared" si="3"/>
        <v>39210</v>
      </c>
      <c r="B10" s="18">
        <v>39210</v>
      </c>
      <c r="C10" s="9">
        <v>0.45458979999999999</v>
      </c>
      <c r="D10" s="9">
        <f>VLOOKUP(A10,доллар!$A$2:$B$5880,2,FALSE)</f>
        <v>25.735099999999999</v>
      </c>
      <c r="E10" s="12">
        <f t="shared" si="4"/>
        <v>1.7664194038492176E-2</v>
      </c>
      <c r="F10" s="9">
        <v>2006</v>
      </c>
    </row>
    <row r="11" spans="1:19" x14ac:dyDescent="0.25">
      <c r="A11" s="11">
        <f t="shared" si="3"/>
        <v>39556</v>
      </c>
      <c r="B11" s="18">
        <v>39556</v>
      </c>
      <c r="C11" s="9">
        <v>0.9822265</v>
      </c>
      <c r="D11" s="9">
        <f>VLOOKUP(A11,доллар!$A$2:$B$5880,2,FALSE)</f>
        <v>23.3703</v>
      </c>
      <c r="E11" s="12">
        <f t="shared" si="4"/>
        <v>4.2028835744513333E-2</v>
      </c>
      <c r="F11" s="9">
        <v>2007</v>
      </c>
    </row>
    <row r="12" spans="1:19" x14ac:dyDescent="0.25">
      <c r="A12" s="11">
        <f t="shared" si="3"/>
        <v>39930</v>
      </c>
      <c r="B12" s="18">
        <v>39930</v>
      </c>
      <c r="C12" s="9">
        <v>1.6508</v>
      </c>
      <c r="D12" s="9">
        <f>VLOOKUP(A12-2,доллар!$A$2:$B$5880,2,FALSE)</f>
        <v>33.418700000000001</v>
      </c>
      <c r="E12" s="12">
        <f t="shared" si="4"/>
        <v>4.9397493020374821E-2</v>
      </c>
      <c r="F12" s="9">
        <v>2008</v>
      </c>
    </row>
    <row r="13" spans="1:19" x14ac:dyDescent="0.25">
      <c r="A13" s="11">
        <f>B13</f>
        <v>40309</v>
      </c>
      <c r="B13" s="18">
        <v>40309</v>
      </c>
      <c r="C13" s="9">
        <v>3.4933366000000001</v>
      </c>
      <c r="D13" s="9">
        <f>VLOOKUP(A13-3,доллар!$A$2:$B$5880,2,FALSE)</f>
        <v>30.7193</v>
      </c>
      <c r="E13" s="12">
        <f t="shared" si="4"/>
        <v>0.11371797534449027</v>
      </c>
      <c r="F13" s="9">
        <v>2009</v>
      </c>
    </row>
    <row r="14" spans="1:19" x14ac:dyDescent="0.25">
      <c r="A14" s="11">
        <f>B14</f>
        <v>40674</v>
      </c>
      <c r="B14" s="16">
        <v>40674</v>
      </c>
      <c r="C14" s="9">
        <v>4.0804368999999996</v>
      </c>
      <c r="D14" s="9">
        <f>VLOOKUP(A14,доллар!$A$2:$B$5880,2,FALSE)</f>
        <v>27.8645</v>
      </c>
      <c r="E14" s="12">
        <f>C14/D14</f>
        <v>0.14643854725546843</v>
      </c>
      <c r="F14" s="9">
        <v>2010</v>
      </c>
    </row>
    <row r="15" spans="1:19" x14ac:dyDescent="0.25">
      <c r="A15" s="11">
        <f t="shared" ref="A15:A16" si="5">B15</f>
        <v>41033</v>
      </c>
      <c r="B15" s="16">
        <v>41033</v>
      </c>
      <c r="C15" s="9">
        <v>1.5197883999999999</v>
      </c>
      <c r="D15" s="9">
        <f>VLOOKUP(A15,доллар!$A$2:$B$5880,2,FALSE)</f>
        <v>29.463000000000001</v>
      </c>
      <c r="E15" s="12">
        <f t="shared" ref="E15:E19" si="6">C15/D15</f>
        <v>5.1582948104402129E-2</v>
      </c>
      <c r="F15" s="9">
        <v>2011</v>
      </c>
    </row>
    <row r="16" spans="1:19" x14ac:dyDescent="0.25">
      <c r="A16" s="11">
        <f t="shared" si="5"/>
        <v>41400</v>
      </c>
      <c r="B16" s="11">
        <v>41400</v>
      </c>
      <c r="C16" s="10">
        <v>1.3234735040000001</v>
      </c>
      <c r="D16" s="9">
        <f>VLOOKUP(A16-5,доллар!$A$2:$B$5880,2,FALSE)</f>
        <v>31.043299999999999</v>
      </c>
      <c r="E16" s="12">
        <f t="shared" si="6"/>
        <v>4.2633144800971551E-2</v>
      </c>
      <c r="F16" s="9">
        <v>2012</v>
      </c>
    </row>
    <row r="17" spans="1:6" x14ac:dyDescent="0.25">
      <c r="A17" s="11">
        <f>B17-2</f>
        <v>41829</v>
      </c>
      <c r="B17" s="11">
        <v>41831</v>
      </c>
      <c r="C17" s="10">
        <v>0.4556</v>
      </c>
      <c r="D17" s="9">
        <f>VLOOKUP(A17,доллар!$A$2:$B$5880,2,FALSE)</f>
        <v>34.425800000000002</v>
      </c>
      <c r="E17" s="12">
        <f t="shared" si="6"/>
        <v>1.3234260351248191E-2</v>
      </c>
      <c r="F17" s="9">
        <v>2013</v>
      </c>
    </row>
    <row r="18" spans="1:6" x14ac:dyDescent="0.25">
      <c r="A18" s="11">
        <f>B18-4</f>
        <v>42908</v>
      </c>
      <c r="B18" s="11">
        <v>42912</v>
      </c>
      <c r="C18" s="10">
        <v>8.107405</v>
      </c>
      <c r="D18" s="9">
        <f>VLOOKUP(A18,доллар!$A$2:$B$5880,2,FALSE)</f>
        <v>60</v>
      </c>
      <c r="E18" s="12">
        <f t="shared" si="6"/>
        <v>0.13512341666666666</v>
      </c>
      <c r="F18" s="9">
        <v>2016</v>
      </c>
    </row>
    <row r="19" spans="1:6" x14ac:dyDescent="0.25">
      <c r="A19" s="11">
        <f>B19-4</f>
        <v>43266</v>
      </c>
      <c r="B19" s="11">
        <v>43270</v>
      </c>
      <c r="C19" s="10">
        <v>13.4682</v>
      </c>
      <c r="D19" s="9">
        <f>VLOOKUP(A19,доллар!$A$2:$B$5880,2,FALSE)</f>
        <v>62.251100000000001</v>
      </c>
      <c r="E19" s="12">
        <f t="shared" si="6"/>
        <v>0.21635280340427718</v>
      </c>
      <c r="F19" s="9">
        <v>2017</v>
      </c>
    </row>
    <row r="34" spans="1:1" x14ac:dyDescent="0.25">
      <c r="A34" t="s">
        <v>220</v>
      </c>
    </row>
  </sheetData>
  <pageMargins left="0.7" right="0.7" top="0.75" bottom="0.75" header="0.3" footer="0.3"/>
  <ignoredErrors>
    <ignoredError sqref="D16"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election activeCell="S3" sqref="Q3: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C10</f>
        <v>3</v>
      </c>
      <c r="B2" s="6">
        <f>C11</f>
        <v>8</v>
      </c>
      <c r="C2" s="6">
        <f>C12</f>
        <v>15</v>
      </c>
      <c r="D2" s="6">
        <f>C13</f>
        <v>19.5</v>
      </c>
      <c r="E2" s="6">
        <f>C14</f>
        <v>24</v>
      </c>
      <c r="F2" s="6">
        <f>C15</f>
        <v>28</v>
      </c>
      <c r="G2" s="6">
        <f>C16</f>
        <v>33</v>
      </c>
      <c r="H2" s="6">
        <f>C17</f>
        <v>38</v>
      </c>
      <c r="I2" s="6">
        <f>C18</f>
        <v>42</v>
      </c>
      <c r="J2" s="6">
        <f>C19</f>
        <v>50</v>
      </c>
      <c r="K2" s="6">
        <f>C20</f>
        <v>52</v>
      </c>
      <c r="L2" s="6">
        <f>C21</f>
        <v>59</v>
      </c>
      <c r="M2" s="6">
        <f>C22+C23</f>
        <v>115</v>
      </c>
      <c r="N2" s="6">
        <f>C24+C25</f>
        <v>100</v>
      </c>
      <c r="O2" s="6">
        <f>C26+C27</f>
        <v>120</v>
      </c>
      <c r="P2" s="6">
        <f>C28+C29</f>
        <v>159</v>
      </c>
      <c r="Q2" s="6">
        <f>C30+C31</f>
        <v>187</v>
      </c>
      <c r="R2" s="6">
        <f>C32+C33</f>
        <v>205</v>
      </c>
      <c r="S2" s="6">
        <f>C34+C35</f>
        <v>225</v>
      </c>
    </row>
    <row r="3" spans="1:19" x14ac:dyDescent="0.25">
      <c r="A3" s="13">
        <f>E10</f>
        <v>0.10507880910683012</v>
      </c>
      <c r="B3" s="13">
        <f>E11</f>
        <v>0.27624309392265195</v>
      </c>
      <c r="C3" s="13">
        <f>E12</f>
        <v>0.47991860580445561</v>
      </c>
      <c r="D3" s="13">
        <f>E13</f>
        <v>0.62700763020054595</v>
      </c>
      <c r="E3" s="13">
        <f>E14</f>
        <v>0.83122640529214142</v>
      </c>
      <c r="F3" s="13">
        <f>E15</f>
        <v>1.006614897900489</v>
      </c>
      <c r="G3" s="13">
        <f>E16</f>
        <v>1.2205992772572765</v>
      </c>
      <c r="H3" s="13">
        <f>E17</f>
        <v>1.474176691714739</v>
      </c>
      <c r="I3" s="13">
        <f>E18</f>
        <v>1.7682498115971925</v>
      </c>
      <c r="J3" s="13">
        <f>E19</f>
        <v>1.5247853864568561</v>
      </c>
      <c r="K3" s="13">
        <f>E20</f>
        <v>1.7163358869330727</v>
      </c>
      <c r="L3" s="13">
        <f>E21</f>
        <v>2.1641448876662084</v>
      </c>
      <c r="M3" s="13">
        <f>E22+E23</f>
        <v>3.7543348500300615</v>
      </c>
      <c r="N3" s="13">
        <f>E24+E25</f>
        <v>3.1165195918424127</v>
      </c>
      <c r="O3" s="13">
        <f>E26+E27</f>
        <v>2.872827352853756</v>
      </c>
      <c r="P3" s="13">
        <f>E28+E29</f>
        <v>2.5619058099811451</v>
      </c>
      <c r="Q3" s="13">
        <f>E30+E31</f>
        <v>2.9622909197204468</v>
      </c>
      <c r="R3" s="13">
        <f>E32+E33</f>
        <v>3.4643650340945014</v>
      </c>
      <c r="S3" s="13">
        <f>E34+E35</f>
        <v>3.482835929217317</v>
      </c>
    </row>
    <row r="5" spans="1:19" ht="60" x14ac:dyDescent="0.25">
      <c r="A5" s="9" t="s">
        <v>184</v>
      </c>
      <c r="B5" s="9" t="s">
        <v>185</v>
      </c>
      <c r="C5" s="9" t="s">
        <v>186</v>
      </c>
      <c r="D5" s="9" t="s">
        <v>187</v>
      </c>
      <c r="E5" s="9" t="s">
        <v>188</v>
      </c>
      <c r="F5" s="9" t="s">
        <v>189</v>
      </c>
    </row>
    <row r="6" spans="1:19" x14ac:dyDescent="0.25">
      <c r="A6" s="9"/>
      <c r="B6" s="9"/>
      <c r="C6" s="9">
        <f>200/1000</f>
        <v>0.2</v>
      </c>
      <c r="D6" s="9"/>
      <c r="E6" s="9"/>
      <c r="F6" s="9">
        <v>1995</v>
      </c>
    </row>
    <row r="7" spans="1:19" x14ac:dyDescent="0.25">
      <c r="A7" s="9"/>
      <c r="B7" s="9"/>
      <c r="C7" s="9">
        <f>300/1000</f>
        <v>0.3</v>
      </c>
      <c r="D7" s="9"/>
      <c r="E7" s="9"/>
      <c r="F7" s="9">
        <v>1996</v>
      </c>
    </row>
    <row r="8" spans="1:19" x14ac:dyDescent="0.25">
      <c r="A8" s="9"/>
      <c r="B8" s="9"/>
      <c r="C8" s="9">
        <v>0.22</v>
      </c>
      <c r="D8" s="9"/>
      <c r="E8" s="9"/>
      <c r="F8" s="9">
        <v>1997</v>
      </c>
    </row>
    <row r="9" spans="1:19" x14ac:dyDescent="0.25">
      <c r="A9" s="9"/>
      <c r="B9" s="9"/>
      <c r="C9" s="9">
        <v>0.25</v>
      </c>
      <c r="D9" s="9"/>
      <c r="E9" s="9"/>
      <c r="F9" s="9">
        <v>1998</v>
      </c>
    </row>
    <row r="10" spans="1:19" x14ac:dyDescent="0.25">
      <c r="A10" s="11">
        <f>B10</f>
        <v>36640</v>
      </c>
      <c r="B10" s="18">
        <v>36640</v>
      </c>
      <c r="C10" s="9">
        <v>3</v>
      </c>
      <c r="D10" s="9">
        <f>VLOOKUP(A10-2,доллар!$A$2:$B$5880,2,FALSE)</f>
        <v>28.55</v>
      </c>
      <c r="E10" s="12">
        <f t="shared" ref="E10" si="0">C10/D10</f>
        <v>0.10507880910683012</v>
      </c>
      <c r="F10" s="9">
        <v>1999</v>
      </c>
    </row>
    <row r="11" spans="1:19" x14ac:dyDescent="0.25">
      <c r="A11" s="11">
        <f>B11</f>
        <v>37025</v>
      </c>
      <c r="B11" s="16">
        <v>37025</v>
      </c>
      <c r="C11" s="9">
        <v>8</v>
      </c>
      <c r="D11" s="9">
        <f>VLOOKUP(A11-2,доллар!$A$2:$B$5880,2,FALSE)</f>
        <v>28.96</v>
      </c>
      <c r="E11" s="12">
        <f>C11/D11</f>
        <v>0.27624309392265195</v>
      </c>
      <c r="F11" s="9">
        <v>2000</v>
      </c>
    </row>
    <row r="12" spans="1:19" x14ac:dyDescent="0.25">
      <c r="A12" s="11">
        <f t="shared" ref="A12:A25" si="1">B12</f>
        <v>37394</v>
      </c>
      <c r="B12" s="16">
        <v>37394</v>
      </c>
      <c r="C12" s="9">
        <v>15</v>
      </c>
      <c r="D12" s="9">
        <f>VLOOKUP(A12,доллар!$A$2:$B$5880,2,FALSE)</f>
        <v>31.255299999999998</v>
      </c>
      <c r="E12" s="12">
        <f t="shared" ref="E12:E17" si="2">C12/D12</f>
        <v>0.47991860580445561</v>
      </c>
      <c r="F12" s="9">
        <v>2001</v>
      </c>
    </row>
    <row r="13" spans="1:19" x14ac:dyDescent="0.25">
      <c r="A13" s="11">
        <f t="shared" si="1"/>
        <v>37753</v>
      </c>
      <c r="B13" s="11">
        <v>37753</v>
      </c>
      <c r="C13" s="10">
        <v>19.5</v>
      </c>
      <c r="D13" s="9">
        <f>VLOOKUP(A13-3,доллар!$A$2:$B$5880,2,FALSE)</f>
        <v>31.100100000000001</v>
      </c>
      <c r="E13" s="12">
        <f t="shared" si="2"/>
        <v>0.62700763020054595</v>
      </c>
      <c r="F13" s="9">
        <v>2002</v>
      </c>
    </row>
    <row r="14" spans="1:19" x14ac:dyDescent="0.25">
      <c r="A14" s="11">
        <f t="shared" si="1"/>
        <v>38114</v>
      </c>
      <c r="B14" s="11">
        <v>38114</v>
      </c>
      <c r="C14" s="10">
        <v>24</v>
      </c>
      <c r="D14" s="9">
        <f>VLOOKUP(A14,доллар!$A$2:$B$5880,2,FALSE)</f>
        <v>28.873000000000001</v>
      </c>
      <c r="E14" s="12">
        <f t="shared" si="2"/>
        <v>0.83122640529214142</v>
      </c>
      <c r="F14" s="9">
        <v>2003</v>
      </c>
    </row>
    <row r="15" spans="1:19" x14ac:dyDescent="0.25">
      <c r="A15" s="11">
        <f t="shared" si="1"/>
        <v>38484</v>
      </c>
      <c r="B15" s="11">
        <v>38484</v>
      </c>
      <c r="C15" s="10">
        <v>28</v>
      </c>
      <c r="D15" s="9">
        <f>VLOOKUP(A15,доллар!$A$2:$B$5880,2,FALSE)</f>
        <v>27.815999999999999</v>
      </c>
      <c r="E15" s="12">
        <f t="shared" si="2"/>
        <v>1.006614897900489</v>
      </c>
      <c r="F15" s="9">
        <v>2004</v>
      </c>
    </row>
    <row r="16" spans="1:19" x14ac:dyDescent="0.25">
      <c r="A16" s="11">
        <f t="shared" si="1"/>
        <v>38848</v>
      </c>
      <c r="B16" s="11">
        <v>38848</v>
      </c>
      <c r="C16" s="10">
        <v>33</v>
      </c>
      <c r="D16" s="9">
        <f>VLOOKUP(A16,доллар!$A$2:$B$5880,2,FALSE)</f>
        <v>27.035900000000002</v>
      </c>
      <c r="E16" s="12">
        <f t="shared" si="2"/>
        <v>1.2205992772572765</v>
      </c>
      <c r="F16" s="9">
        <v>2005</v>
      </c>
    </row>
    <row r="17" spans="1:6" x14ac:dyDescent="0.25">
      <c r="A17" s="11">
        <f t="shared" si="1"/>
        <v>39213</v>
      </c>
      <c r="B17" s="11">
        <v>39213</v>
      </c>
      <c r="C17" s="10">
        <v>38</v>
      </c>
      <c r="D17" s="9">
        <f>VLOOKUP(A17,доллар!$A$2:$B$5880,2,FALSE)</f>
        <v>25.777100000000001</v>
      </c>
      <c r="E17" s="12">
        <f t="shared" si="2"/>
        <v>1.474176691714739</v>
      </c>
      <c r="F17" s="9">
        <v>2006</v>
      </c>
    </row>
    <row r="18" spans="1:6" x14ac:dyDescent="0.25">
      <c r="A18" s="11">
        <f t="shared" si="1"/>
        <v>39576</v>
      </c>
      <c r="B18" s="11">
        <v>39576</v>
      </c>
      <c r="C18" s="10">
        <v>42</v>
      </c>
      <c r="D18" s="9">
        <f>VLOOKUP(A18,доллар!$A$2:$B$5880,2,FALSE)</f>
        <v>23.752300000000002</v>
      </c>
      <c r="E18" s="12">
        <f t="shared" ref="E18:E24" si="3">C18/D18</f>
        <v>1.7682498115971925</v>
      </c>
      <c r="F18" s="9">
        <v>2007</v>
      </c>
    </row>
    <row r="19" spans="1:6" x14ac:dyDescent="0.25">
      <c r="A19" s="11">
        <f t="shared" si="1"/>
        <v>39941</v>
      </c>
      <c r="B19" s="11">
        <v>39941</v>
      </c>
      <c r="C19" s="10">
        <v>50</v>
      </c>
      <c r="D19" s="9">
        <f>VLOOKUP(A19,доллар!$A$2:$B$5880,2,FALSE)</f>
        <v>32.791499999999999</v>
      </c>
      <c r="E19" s="12">
        <f t="shared" si="3"/>
        <v>1.5247853864568561</v>
      </c>
      <c r="F19" s="9">
        <v>2008</v>
      </c>
    </row>
    <row r="20" spans="1:6" x14ac:dyDescent="0.25">
      <c r="A20" s="11">
        <f t="shared" si="1"/>
        <v>40305</v>
      </c>
      <c r="B20" s="11">
        <v>40305</v>
      </c>
      <c r="C20" s="10">
        <v>52</v>
      </c>
      <c r="D20" s="9">
        <f>VLOOKUP(A20,доллар!$A$2:$B$5880,2,FALSE)</f>
        <v>30.2971</v>
      </c>
      <c r="E20" s="12">
        <f t="shared" si="3"/>
        <v>1.7163358869330727</v>
      </c>
      <c r="F20" s="9">
        <v>2009</v>
      </c>
    </row>
    <row r="21" spans="1:6" x14ac:dyDescent="0.25">
      <c r="A21" s="11">
        <f t="shared" si="1"/>
        <v>40669</v>
      </c>
      <c r="B21" s="11">
        <v>40669</v>
      </c>
      <c r="C21" s="10">
        <v>59</v>
      </c>
      <c r="D21" s="9">
        <f>VLOOKUP(A21,доллар!$A$2:$B$5880,2,FALSE)</f>
        <v>27.262499999999999</v>
      </c>
      <c r="E21" s="12">
        <f t="shared" si="3"/>
        <v>2.1641448876662084</v>
      </c>
      <c r="F21" s="9">
        <v>2010</v>
      </c>
    </row>
    <row r="22" spans="1:6" x14ac:dyDescent="0.25">
      <c r="A22" s="11">
        <f t="shared" si="1"/>
        <v>41040</v>
      </c>
      <c r="B22" s="11">
        <v>41040</v>
      </c>
      <c r="C22" s="10">
        <v>75</v>
      </c>
      <c r="D22" s="9">
        <f>VLOOKUP(A22,доллар!$A$2:$B$5880,2,FALSE)</f>
        <v>30.1891</v>
      </c>
      <c r="E22" s="12">
        <f t="shared" si="3"/>
        <v>2.4843403745060302</v>
      </c>
      <c r="F22" s="9">
        <v>2011</v>
      </c>
    </row>
    <row r="23" spans="1:6" x14ac:dyDescent="0.25">
      <c r="A23" s="11">
        <f t="shared" si="1"/>
        <v>41225</v>
      </c>
      <c r="B23" s="11">
        <v>41225</v>
      </c>
      <c r="C23" s="10">
        <v>40</v>
      </c>
      <c r="D23" s="9">
        <f>VLOOKUP(A23-2,доллар!$A$2:$B$5880,2,FALSE)</f>
        <v>31.496200000000002</v>
      </c>
      <c r="E23" s="12">
        <f t="shared" si="3"/>
        <v>1.2699944755240313</v>
      </c>
      <c r="F23" s="9" t="s">
        <v>262</v>
      </c>
    </row>
    <row r="24" spans="1:6" x14ac:dyDescent="0.25">
      <c r="A24" s="11">
        <f t="shared" si="1"/>
        <v>41407</v>
      </c>
      <c r="B24" s="11">
        <v>41407</v>
      </c>
      <c r="C24" s="10">
        <v>50</v>
      </c>
      <c r="D24" s="9">
        <f>VLOOKUP(A24-4,доллар!$A$2:$B$5880,2,FALSE)</f>
        <v>31.082899999999999</v>
      </c>
      <c r="E24" s="12">
        <f t="shared" si="3"/>
        <v>1.608601514015745</v>
      </c>
      <c r="F24" s="9">
        <v>2012</v>
      </c>
    </row>
    <row r="25" spans="1:6" x14ac:dyDescent="0.25">
      <c r="A25" s="11">
        <f t="shared" si="1"/>
        <v>41501</v>
      </c>
      <c r="B25" s="11">
        <v>41501</v>
      </c>
      <c r="C25" s="10">
        <v>50</v>
      </c>
      <c r="D25" s="9">
        <f>VLOOKUP(A25,доллар!$A$2:$B$5880,2,FALSE)</f>
        <v>33.158299999999997</v>
      </c>
      <c r="E25" s="12">
        <f t="shared" ref="E25:E35" si="4">C25/D25</f>
        <v>1.5079180778266679</v>
      </c>
      <c r="F25" s="9" t="s">
        <v>229</v>
      </c>
    </row>
    <row r="26" spans="1:6" x14ac:dyDescent="0.25">
      <c r="A26" s="11">
        <f>B26-4</f>
        <v>41831</v>
      </c>
      <c r="B26" s="11">
        <v>41835</v>
      </c>
      <c r="C26" s="10">
        <v>60</v>
      </c>
      <c r="D26" s="9">
        <f>VLOOKUP(A26,доллар!$A$2:$B$5880,2,FALSE)</f>
        <v>33.835299999999997</v>
      </c>
      <c r="E26" s="12">
        <f t="shared" si="4"/>
        <v>1.7732959364923617</v>
      </c>
      <c r="F26" s="9">
        <v>2013</v>
      </c>
    </row>
    <row r="27" spans="1:6" x14ac:dyDescent="0.25">
      <c r="A27" s="11">
        <f>B27-2</f>
        <v>41997</v>
      </c>
      <c r="B27" s="11">
        <v>41999</v>
      </c>
      <c r="C27" s="10">
        <v>60</v>
      </c>
      <c r="D27" s="9">
        <f>VLOOKUP(A27,доллар!$A$2:$B$5880,2,FALSE)</f>
        <v>54.5687</v>
      </c>
      <c r="E27" s="12">
        <f t="shared" si="4"/>
        <v>1.0995314163613941</v>
      </c>
      <c r="F27" s="9" t="s">
        <v>213</v>
      </c>
    </row>
    <row r="28" spans="1:6" x14ac:dyDescent="0.25">
      <c r="A28" s="11">
        <f>B28-4</f>
        <v>42195</v>
      </c>
      <c r="B28" s="11">
        <v>42199</v>
      </c>
      <c r="C28" s="10">
        <v>94</v>
      </c>
      <c r="D28" s="9">
        <f>VLOOKUP(A28,доллар!$A$2:$B$5880,2,FALSE)</f>
        <v>56.9803</v>
      </c>
      <c r="E28" s="12">
        <f t="shared" si="4"/>
        <v>1.6496929640595084</v>
      </c>
      <c r="F28" s="9">
        <v>2014</v>
      </c>
    </row>
    <row r="29" spans="1:6" x14ac:dyDescent="0.25">
      <c r="A29" s="11">
        <f>B29-2</f>
        <v>42360</v>
      </c>
      <c r="B29" s="11">
        <v>42362</v>
      </c>
      <c r="C29" s="10">
        <v>65</v>
      </c>
      <c r="D29" s="9">
        <f>VLOOKUP(A29,доллар!$A$2:$B$5880,2,FALSE)</f>
        <v>71.255300000000005</v>
      </c>
      <c r="E29" s="12">
        <f t="shared" si="4"/>
        <v>0.91221284592163665</v>
      </c>
      <c r="F29" s="9" t="s">
        <v>214</v>
      </c>
    </row>
    <row r="30" spans="1:6" x14ac:dyDescent="0.25">
      <c r="A30" s="11">
        <f>B30-4</f>
        <v>42559</v>
      </c>
      <c r="B30" s="11">
        <v>42563</v>
      </c>
      <c r="C30" s="10">
        <v>112</v>
      </c>
      <c r="D30" s="9">
        <f>VLOOKUP(A30,доллар!$A$2:$B$5880,2,FALSE)</f>
        <v>64.05</v>
      </c>
      <c r="E30" s="12">
        <f t="shared" si="4"/>
        <v>1.7486338797814209</v>
      </c>
      <c r="F30" s="9">
        <v>2015</v>
      </c>
    </row>
    <row r="31" spans="1:6" x14ac:dyDescent="0.25">
      <c r="A31" s="11">
        <f>B31-2</f>
        <v>42725</v>
      </c>
      <c r="B31" s="11">
        <v>42727</v>
      </c>
      <c r="C31" s="10">
        <v>75</v>
      </c>
      <c r="D31" s="9">
        <f>VLOOKUP(A31,доллар!$A$2:$B$5880,2,FALSE)</f>
        <v>61.796700000000001</v>
      </c>
      <c r="E31" s="12">
        <f t="shared" si="4"/>
        <v>1.2136570399390259</v>
      </c>
      <c r="F31" s="9" t="s">
        <v>215</v>
      </c>
    </row>
    <row r="32" spans="1:6" x14ac:dyDescent="0.25">
      <c r="A32" s="11">
        <f>B32-4</f>
        <v>42922</v>
      </c>
      <c r="B32" s="11">
        <v>42926</v>
      </c>
      <c r="C32" s="10">
        <v>120</v>
      </c>
      <c r="D32" s="9">
        <f>VLOOKUP(A32,доллар!$A$2:$B$5880,2,FALSE)</f>
        <v>59.578699999999998</v>
      </c>
      <c r="E32" s="12">
        <f t="shared" si="4"/>
        <v>2.0141426382247349</v>
      </c>
      <c r="F32" s="9">
        <v>2016</v>
      </c>
    </row>
    <row r="33" spans="1:6" x14ac:dyDescent="0.25">
      <c r="A33" s="11">
        <f>B33-2</f>
        <v>43089</v>
      </c>
      <c r="B33" s="11">
        <v>43091</v>
      </c>
      <c r="C33" s="10">
        <v>85</v>
      </c>
      <c r="D33" s="9">
        <f>VLOOKUP(A33,доллар!$A$2:$B$5880,2,FALSE)</f>
        <v>58.611699999999999</v>
      </c>
      <c r="E33" s="12">
        <f t="shared" si="4"/>
        <v>1.4502223958697666</v>
      </c>
      <c r="F33" s="9" t="s">
        <v>216</v>
      </c>
    </row>
    <row r="34" spans="1:6" x14ac:dyDescent="0.25">
      <c r="A34" s="11">
        <f>B34-2</f>
        <v>43290</v>
      </c>
      <c r="B34" s="11">
        <v>43292</v>
      </c>
      <c r="C34" s="10">
        <v>130</v>
      </c>
      <c r="D34" s="9">
        <f>VLOOKUP(A34-2,доллар!$A$2:$B$5880,2,FALSE)</f>
        <v>63.121600000000001</v>
      </c>
      <c r="E34" s="12">
        <f t="shared" si="4"/>
        <v>2.0595168690274011</v>
      </c>
      <c r="F34" s="9">
        <v>2017</v>
      </c>
    </row>
    <row r="35" spans="1:6" x14ac:dyDescent="0.25">
      <c r="A35" s="11">
        <f>B35-2</f>
        <v>43453</v>
      </c>
      <c r="B35" s="11">
        <v>43455</v>
      </c>
      <c r="C35" s="10">
        <v>95</v>
      </c>
      <c r="D35" s="9">
        <f>VLOOKUP(A35,доллар!$A$2:$B$5880,2,FALSE)</f>
        <v>66.745400000000004</v>
      </c>
      <c r="E35" s="12">
        <f t="shared" si="4"/>
        <v>1.4233190601899157</v>
      </c>
      <c r="F35" s="9" t="s">
        <v>257</v>
      </c>
    </row>
    <row r="39" spans="1:6" x14ac:dyDescent="0.25">
      <c r="A39" t="s">
        <v>220</v>
      </c>
    </row>
  </sheetData>
  <pageMargins left="0.7" right="0.7" top="0.75" bottom="0.75" header="0.3" footer="0.3"/>
  <ignoredErrors>
    <ignoredError sqref="D13" 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f>C6</f>
        <v>6.22</v>
      </c>
      <c r="K2" s="6">
        <f>C7</f>
        <v>10.06</v>
      </c>
      <c r="L2" s="6">
        <f>C8</f>
        <v>11.24</v>
      </c>
      <c r="M2" s="6">
        <f>C9+C10</f>
        <v>44.59</v>
      </c>
      <c r="N2" s="6">
        <f>C11+C12</f>
        <v>101.08000000000001</v>
      </c>
      <c r="O2" s="6">
        <f>C14+C15+C13</f>
        <v>319.52</v>
      </c>
      <c r="P2" s="37">
        <f>C16+C17+C18</f>
        <v>400.74</v>
      </c>
      <c r="Q2" s="6">
        <f>C19+C20+C21</f>
        <v>253.01999999999998</v>
      </c>
      <c r="R2" s="6">
        <f>C22+C23</f>
        <v>182.92000000000002</v>
      </c>
      <c r="S2" s="6">
        <f>C24+C25</f>
        <v>272.88</v>
      </c>
    </row>
    <row r="3" spans="1:19" x14ac:dyDescent="0.25">
      <c r="A3" s="6" t="s">
        <v>206</v>
      </c>
      <c r="B3" s="6" t="s">
        <v>206</v>
      </c>
      <c r="C3" s="6" t="s">
        <v>206</v>
      </c>
      <c r="D3" s="6" t="s">
        <v>206</v>
      </c>
      <c r="E3" s="6" t="s">
        <v>206</v>
      </c>
      <c r="F3" s="6" t="s">
        <v>206</v>
      </c>
      <c r="G3" s="6" t="s">
        <v>206</v>
      </c>
      <c r="H3" s="6" t="s">
        <v>206</v>
      </c>
      <c r="I3" s="6" t="s">
        <v>206</v>
      </c>
      <c r="J3" s="13">
        <f>E6</f>
        <v>0.1896833020752329</v>
      </c>
      <c r="K3" s="13">
        <f>E7</f>
        <v>0.33204498120282139</v>
      </c>
      <c r="L3" s="13">
        <f>E8</f>
        <v>0.41228794131132512</v>
      </c>
      <c r="M3" s="13">
        <f>E9+E10</f>
        <v>1.4410496371629502</v>
      </c>
      <c r="N3" s="13">
        <f>E11+E12</f>
        <v>3.1328316224022434</v>
      </c>
      <c r="O3" s="13">
        <f>E13+E14+E15</f>
        <v>7.4572450716041523</v>
      </c>
      <c r="P3" s="38">
        <f>E16+E17+E18</f>
        <v>6.2776982864789872</v>
      </c>
      <c r="Q3" s="13">
        <f>E19+E20+E21</f>
        <v>3.9880352331386351</v>
      </c>
      <c r="R3" s="13">
        <f>E22+E23</f>
        <v>3.1678538266741816</v>
      </c>
      <c r="S3" s="13">
        <f>E24+E25</f>
        <v>4.2015986051257368</v>
      </c>
    </row>
    <row r="4" spans="1:19" x14ac:dyDescent="0.25">
      <c r="P4" t="s">
        <v>269</v>
      </c>
    </row>
    <row r="5" spans="1:19" ht="60" x14ac:dyDescent="0.25">
      <c r="A5" s="9" t="s">
        <v>184</v>
      </c>
      <c r="B5" s="9" t="s">
        <v>185</v>
      </c>
      <c r="C5" s="9" t="s">
        <v>186</v>
      </c>
      <c r="D5" s="9" t="s">
        <v>187</v>
      </c>
      <c r="E5" s="9" t="s">
        <v>188</v>
      </c>
      <c r="F5" s="9" t="s">
        <v>189</v>
      </c>
    </row>
    <row r="6" spans="1:19" ht="30" x14ac:dyDescent="0.25">
      <c r="A6" s="11">
        <f>B6</f>
        <v>39941</v>
      </c>
      <c r="B6" s="16">
        <v>39941</v>
      </c>
      <c r="C6" s="9">
        <f>1.46+4.76</f>
        <v>6.22</v>
      </c>
      <c r="D6" s="9">
        <f>VLOOKUP(A6,доллар!$A$2:$B$5880,2,FALSE)</f>
        <v>32.791499999999999</v>
      </c>
      <c r="E6" s="12">
        <f>C6/D6</f>
        <v>0.1896833020752329</v>
      </c>
      <c r="F6" s="9" t="s">
        <v>266</v>
      </c>
    </row>
    <row r="7" spans="1:19" x14ac:dyDescent="0.25">
      <c r="A7" s="11">
        <f t="shared" ref="A7:A12" si="0">B7</f>
        <v>40305</v>
      </c>
      <c r="B7" s="16">
        <v>40305</v>
      </c>
      <c r="C7" s="9">
        <v>10.06</v>
      </c>
      <c r="D7" s="9">
        <f>VLOOKUP(A7,доллар!$A$2:$B$5880,2,FALSE)</f>
        <v>30.2971</v>
      </c>
      <c r="E7" s="12">
        <f t="shared" ref="E7:E12" si="1">C7/D7</f>
        <v>0.33204498120282139</v>
      </c>
      <c r="F7" s="9">
        <v>2009</v>
      </c>
    </row>
    <row r="8" spans="1:19" ht="30" x14ac:dyDescent="0.25">
      <c r="A8" s="11">
        <f t="shared" si="0"/>
        <v>40669</v>
      </c>
      <c r="B8" s="11">
        <v>40669</v>
      </c>
      <c r="C8" s="10">
        <f>4.67+6.57</f>
        <v>11.24</v>
      </c>
      <c r="D8" s="9">
        <f>VLOOKUP(A8,доллар!$A$2:$B$5880,2,FALSE)</f>
        <v>27.262499999999999</v>
      </c>
      <c r="E8" s="12">
        <f t="shared" si="1"/>
        <v>0.41228794131132512</v>
      </c>
      <c r="F8" s="9" t="s">
        <v>267</v>
      </c>
    </row>
    <row r="9" spans="1:19" ht="30" x14ac:dyDescent="0.25">
      <c r="A9" s="11">
        <f t="shared" si="0"/>
        <v>41012</v>
      </c>
      <c r="B9" s="11">
        <v>41012</v>
      </c>
      <c r="C9" s="10">
        <f>5.18+18.26</f>
        <v>23.44</v>
      </c>
      <c r="D9" s="9">
        <f>VLOOKUP(A9,доллар!$A$2:$B$5880,2,FALSE)</f>
        <v>29.568999999999999</v>
      </c>
      <c r="E9" s="12">
        <f t="shared" si="1"/>
        <v>0.79272210761270256</v>
      </c>
      <c r="F9" s="9" t="s">
        <v>268</v>
      </c>
    </row>
    <row r="10" spans="1:19" x14ac:dyDescent="0.25">
      <c r="A10" s="11">
        <f t="shared" si="0"/>
        <v>41117</v>
      </c>
      <c r="B10" s="11">
        <v>41117</v>
      </c>
      <c r="C10" s="10">
        <v>21.15</v>
      </c>
      <c r="D10" s="9">
        <f>VLOOKUP(A10,доллар!$A$2:$B$5880,2,FALSE)</f>
        <v>32.622399999999999</v>
      </c>
      <c r="E10" s="12">
        <f t="shared" si="1"/>
        <v>0.64832752955024764</v>
      </c>
      <c r="F10" s="9" t="s">
        <v>262</v>
      </c>
    </row>
    <row r="11" spans="1:19" x14ac:dyDescent="0.25">
      <c r="A11" s="11">
        <f t="shared" si="0"/>
        <v>41369</v>
      </c>
      <c r="B11" s="11">
        <v>41369</v>
      </c>
      <c r="C11" s="10">
        <v>55.02</v>
      </c>
      <c r="D11" s="9">
        <f>VLOOKUP(A11,доллар!$A$2:$B$5880,2,FALSE)</f>
        <v>31.720300000000002</v>
      </c>
      <c r="E11" s="12">
        <f t="shared" si="1"/>
        <v>1.7345359280965187</v>
      </c>
      <c r="F11" s="9">
        <v>2012</v>
      </c>
    </row>
    <row r="12" spans="1:19" x14ac:dyDescent="0.25">
      <c r="A12" s="11">
        <f t="shared" si="0"/>
        <v>41495</v>
      </c>
      <c r="B12" s="11">
        <v>41495</v>
      </c>
      <c r="C12" s="10">
        <v>46.06</v>
      </c>
      <c r="D12" s="9">
        <f>VLOOKUP(A12,доллар!$A$2:$B$5880,2,FALSE)</f>
        <v>32.940100000000001</v>
      </c>
      <c r="E12" s="12">
        <f t="shared" si="1"/>
        <v>1.3982956943057248</v>
      </c>
      <c r="F12" s="9" t="s">
        <v>229</v>
      </c>
    </row>
    <row r="13" spans="1:19" x14ac:dyDescent="0.25">
      <c r="A13" s="11">
        <f>B13-3</f>
        <v>41800</v>
      </c>
      <c r="B13" s="11">
        <v>41803</v>
      </c>
      <c r="C13" s="10">
        <v>89.15</v>
      </c>
      <c r="D13" s="9">
        <f>VLOOKUP(A13,доллар!$A$2:$B$5880,2,FALSE)</f>
        <v>34.330300000000001</v>
      </c>
      <c r="E13" s="12">
        <f t="shared" ref="E13" si="2">C13/D13</f>
        <v>2.5968313705385624</v>
      </c>
      <c r="F13" s="9">
        <v>2013</v>
      </c>
    </row>
    <row r="14" spans="1:19" x14ac:dyDescent="0.25">
      <c r="A14" s="11">
        <f>B14-2</f>
        <v>41920</v>
      </c>
      <c r="B14" s="11">
        <v>41922</v>
      </c>
      <c r="C14" s="10">
        <v>78.3</v>
      </c>
      <c r="D14" s="9">
        <f>VLOOKUP(A14,доллар!$A$2:$B$5880,2,FALSE)</f>
        <v>39.741700000000002</v>
      </c>
      <c r="E14" s="12">
        <f t="shared" ref="E14" si="3">C14/D14</f>
        <v>1.970222713170297</v>
      </c>
      <c r="F14" s="9" t="s">
        <v>230</v>
      </c>
    </row>
    <row r="15" spans="1:19" x14ac:dyDescent="0.25">
      <c r="A15" s="11">
        <f>B15-4</f>
        <v>41999</v>
      </c>
      <c r="B15" s="11">
        <v>42003</v>
      </c>
      <c r="C15" s="10">
        <v>152.07</v>
      </c>
      <c r="D15" s="9">
        <f>VLOOKUP(A15,доллар!$A$2:$B$5880,2,FALSE)</f>
        <v>52.615900000000003</v>
      </c>
      <c r="E15" s="12">
        <f t="shared" ref="E15:E21" si="4">C15/D15</f>
        <v>2.8901909878952936</v>
      </c>
      <c r="F15" s="9" t="s">
        <v>213</v>
      </c>
    </row>
    <row r="16" spans="1:19" x14ac:dyDescent="0.25">
      <c r="A16" s="11">
        <f>B16-2</f>
        <v>42172</v>
      </c>
      <c r="B16" s="11">
        <v>42174</v>
      </c>
      <c r="C16" s="10">
        <v>132.57</v>
      </c>
      <c r="D16" s="9">
        <f>VLOOKUP(A16,доллар!$A$2:$B$5880,2,FALSE)</f>
        <v>54.040900000000001</v>
      </c>
      <c r="E16" s="12">
        <f t="shared" si="4"/>
        <v>2.4531419720989103</v>
      </c>
      <c r="F16" s="9">
        <v>2014</v>
      </c>
    </row>
    <row r="17" spans="1:6" x14ac:dyDescent="0.25">
      <c r="A17" s="11">
        <f>B17-2</f>
        <v>42284</v>
      </c>
      <c r="B17" s="11">
        <v>42286</v>
      </c>
      <c r="C17" s="10">
        <v>88.4</v>
      </c>
      <c r="D17" s="9">
        <f>VLOOKUP(A17,доллар!$A$2:$B$5880,2,FALSE)</f>
        <v>65.096199999999996</v>
      </c>
      <c r="E17" s="12">
        <f t="shared" si="4"/>
        <v>1.3579901745416785</v>
      </c>
      <c r="F17" s="9" t="s">
        <v>231</v>
      </c>
    </row>
    <row r="18" spans="1:6" x14ac:dyDescent="0.25">
      <c r="A18" s="11">
        <f>B18-4</f>
        <v>42373</v>
      </c>
      <c r="B18" s="11">
        <v>42377</v>
      </c>
      <c r="C18" s="10">
        <v>179.77</v>
      </c>
      <c r="D18" s="9">
        <f>VLOOKUP(A18-4,доллар!$A$2:$B$5880,2,FALSE)</f>
        <v>72.8827</v>
      </c>
      <c r="E18" s="12">
        <f t="shared" si="4"/>
        <v>2.466566139838398</v>
      </c>
      <c r="F18" s="9" t="s">
        <v>214</v>
      </c>
    </row>
    <row r="19" spans="1:6" x14ac:dyDescent="0.25">
      <c r="A19" s="11">
        <f t="shared" ref="A19:A25" si="5">B19-2</f>
        <v>42536</v>
      </c>
      <c r="B19" s="11">
        <v>42538</v>
      </c>
      <c r="C19" s="10">
        <v>42.3</v>
      </c>
      <c r="D19" s="9">
        <f>VLOOKUP(A19,доллар!$A$2:$B$5880,2,FALSE)</f>
        <v>66.030600000000007</v>
      </c>
      <c r="E19" s="12">
        <f t="shared" si="4"/>
        <v>0.6406120798538858</v>
      </c>
      <c r="F19" s="9">
        <v>2015</v>
      </c>
    </row>
    <row r="20" spans="1:6" x14ac:dyDescent="0.25">
      <c r="A20" s="11">
        <f t="shared" si="5"/>
        <v>42634</v>
      </c>
      <c r="B20" s="11">
        <v>42636</v>
      </c>
      <c r="C20" s="10">
        <v>84.6</v>
      </c>
      <c r="D20" s="9">
        <f>VLOOKUP(A20,доллар!$A$2:$B$5880,2,FALSE)</f>
        <v>64.751300000000001</v>
      </c>
      <c r="E20" s="12">
        <f t="shared" si="4"/>
        <v>1.3065374749232832</v>
      </c>
      <c r="F20" s="9" t="s">
        <v>196</v>
      </c>
    </row>
    <row r="21" spans="1:6" x14ac:dyDescent="0.25">
      <c r="A21" s="11">
        <f t="shared" si="5"/>
        <v>42725</v>
      </c>
      <c r="B21" s="11">
        <v>42727</v>
      </c>
      <c r="C21" s="10">
        <v>126.12</v>
      </c>
      <c r="D21" s="9">
        <f>VLOOKUP(A21,доллар!$A$2:$B$5880,2,FALSE)</f>
        <v>61.796700000000001</v>
      </c>
      <c r="E21" s="12">
        <f t="shared" si="4"/>
        <v>2.0408856783614659</v>
      </c>
      <c r="F21" s="9" t="s">
        <v>215</v>
      </c>
    </row>
    <row r="22" spans="1:6" x14ac:dyDescent="0.25">
      <c r="A22" s="11">
        <f t="shared" si="5"/>
        <v>42907</v>
      </c>
      <c r="B22" s="11">
        <v>42909</v>
      </c>
      <c r="C22" s="10">
        <v>67.41</v>
      </c>
      <c r="D22" s="9">
        <f>VLOOKUP(A22,доллар!$A$2:$B$5880,2,FALSE)</f>
        <v>58.578600000000002</v>
      </c>
      <c r="E22" s="12">
        <f t="shared" ref="E22:E25" si="6">C22/D22</f>
        <v>1.1507615409040159</v>
      </c>
      <c r="F22" s="9">
        <v>2016</v>
      </c>
    </row>
    <row r="23" spans="1:6" x14ac:dyDescent="0.25">
      <c r="A23" s="11">
        <f t="shared" si="5"/>
        <v>42991</v>
      </c>
      <c r="B23" s="11">
        <v>42993</v>
      </c>
      <c r="C23" s="10">
        <v>115.51</v>
      </c>
      <c r="D23" s="9">
        <f>VLOOKUP(A23,доллар!$A$2:$B$5880,2,FALSE)</f>
        <v>57.265599999999999</v>
      </c>
      <c r="E23" s="12">
        <f t="shared" si="6"/>
        <v>2.0170922857701656</v>
      </c>
      <c r="F23" s="9" t="s">
        <v>237</v>
      </c>
    </row>
    <row r="24" spans="1:6" x14ac:dyDescent="0.25">
      <c r="A24" s="11">
        <f t="shared" si="5"/>
        <v>43285</v>
      </c>
      <c r="B24" s="11">
        <v>43287</v>
      </c>
      <c r="C24" s="10">
        <v>135.5</v>
      </c>
      <c r="D24" s="9">
        <f>VLOOKUP(A24,доллар!$A$2:$B$5880,2,FALSE)</f>
        <v>63.2194</v>
      </c>
      <c r="E24" s="12">
        <f t="shared" si="6"/>
        <v>2.1433294210321514</v>
      </c>
      <c r="F24" s="9">
        <v>2017</v>
      </c>
    </row>
    <row r="25" spans="1:6" x14ac:dyDescent="0.25">
      <c r="A25" s="11">
        <f t="shared" si="5"/>
        <v>43453</v>
      </c>
      <c r="B25" s="11">
        <v>43455</v>
      </c>
      <c r="C25" s="10">
        <v>137.38</v>
      </c>
      <c r="D25" s="9">
        <f>VLOOKUP(A25,доллар!$A$2:$B$5880,2,FALSE)</f>
        <v>66.745400000000004</v>
      </c>
      <c r="E25" s="12">
        <f t="shared" si="6"/>
        <v>2.0582691840935854</v>
      </c>
      <c r="F25" s="9" t="s">
        <v>257</v>
      </c>
    </row>
    <row r="35" spans="1:1" x14ac:dyDescent="0.25">
      <c r="A35" t="s">
        <v>220</v>
      </c>
    </row>
  </sheetData>
  <pageMargins left="0.7" right="0.7" top="0.75" bottom="0.75" header="0.3" footer="0.3"/>
  <ignoredErrors>
    <ignoredError sqref="A15:D18"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f>C6+C7+C8</f>
        <v>2.6619999999999999</v>
      </c>
      <c r="G2" s="6">
        <f>C9+C10+C11+C12</f>
        <v>2.85</v>
      </c>
      <c r="H2" s="6">
        <f>C13+C14</f>
        <v>1.3089999999999999</v>
      </c>
      <c r="I2" s="6">
        <f>C16+C15</f>
        <v>0.88400000000000001</v>
      </c>
      <c r="J2" s="6">
        <v>0</v>
      </c>
      <c r="K2" s="6">
        <f>C17</f>
        <v>0.37</v>
      </c>
      <c r="L2" s="6">
        <f>C18</f>
        <v>0.33</v>
      </c>
      <c r="M2" s="6">
        <f>C19</f>
        <v>0.28000000000000003</v>
      </c>
      <c r="N2" s="6">
        <f>0</f>
        <v>0</v>
      </c>
      <c r="O2" s="6">
        <f>C20</f>
        <v>0.57999999999999996</v>
      </c>
      <c r="P2" s="6">
        <f>C21</f>
        <v>0.57999999999999996</v>
      </c>
      <c r="Q2" s="6">
        <f>C22+C23</f>
        <v>1.03</v>
      </c>
      <c r="R2" s="6">
        <f>C24+C25+C26</f>
        <v>3.2219999999999995</v>
      </c>
      <c r="S2" s="6">
        <f>C27+C28+C29+C30</f>
        <v>5.3100000000000005</v>
      </c>
    </row>
    <row r="3" spans="1:19" x14ac:dyDescent="0.25">
      <c r="A3" s="6" t="s">
        <v>206</v>
      </c>
      <c r="B3" s="6" t="s">
        <v>206</v>
      </c>
      <c r="C3" s="6" t="s">
        <v>206</v>
      </c>
      <c r="D3" s="6" t="s">
        <v>206</v>
      </c>
      <c r="E3" s="6" t="s">
        <v>206</v>
      </c>
      <c r="F3" s="13">
        <f>E6+E7+E8</f>
        <v>9.4718559115080397E-2</v>
      </c>
      <c r="G3" s="13">
        <f>E9+E10+E11+E12</f>
        <v>0.10456007842258747</v>
      </c>
      <c r="H3" s="13">
        <f>E13+E14</f>
        <v>5.0213778922740281E-2</v>
      </c>
      <c r="I3" s="13">
        <f>E15+E16</f>
        <v>3.7443547136703642E-2</v>
      </c>
      <c r="J3" s="6">
        <v>0</v>
      </c>
      <c r="K3" s="13">
        <f>E17</f>
        <v>1.2568190927804236E-2</v>
      </c>
      <c r="L3" s="13">
        <f>E18</f>
        <v>1.1632661693997546E-2</v>
      </c>
      <c r="M3" s="13">
        <f>E19</f>
        <v>8.9880426932027937E-3</v>
      </c>
      <c r="N3" s="6">
        <v>0</v>
      </c>
      <c r="O3" s="13">
        <f>E20</f>
        <v>8.5564526717523456E-3</v>
      </c>
      <c r="P3" s="13">
        <f>E21</f>
        <v>8.9098902854544502E-3</v>
      </c>
      <c r="Q3" s="13">
        <f>E22+E23</f>
        <v>1.6184568323022071E-2</v>
      </c>
      <c r="R3" s="13">
        <f>E24+E25+E26</f>
        <v>5.5983658384051574E-2</v>
      </c>
      <c r="S3" s="13">
        <f>E27+E28+E29+E30</f>
        <v>8.1358181680505126E-2</v>
      </c>
    </row>
    <row r="5" spans="1:19" ht="60" x14ac:dyDescent="0.25">
      <c r="A5" s="9" t="s">
        <v>184</v>
      </c>
      <c r="B5" s="9" t="s">
        <v>185</v>
      </c>
      <c r="C5" s="9" t="s">
        <v>186</v>
      </c>
      <c r="D5" s="9" t="s">
        <v>187</v>
      </c>
      <c r="E5" s="9" t="s">
        <v>188</v>
      </c>
      <c r="F5" s="9" t="s">
        <v>189</v>
      </c>
    </row>
    <row r="6" spans="1:19" x14ac:dyDescent="0.25">
      <c r="A6" s="11">
        <f t="shared" ref="A6:A7" si="0">B6</f>
        <v>38464</v>
      </c>
      <c r="B6" s="18">
        <v>38464</v>
      </c>
      <c r="C6" s="9">
        <v>1.34</v>
      </c>
      <c r="D6" s="9">
        <f>VLOOKUP(A6,доллар!$A$2:$B$5880,2,FALSE)</f>
        <v>27.7074</v>
      </c>
      <c r="E6" s="12">
        <f t="shared" ref="E6:E7" si="1">C6/D6</f>
        <v>4.8362531309325309E-2</v>
      </c>
      <c r="F6" s="9">
        <v>2004</v>
      </c>
    </row>
    <row r="7" spans="1:19" x14ac:dyDescent="0.25">
      <c r="A7" s="11">
        <f t="shared" si="0"/>
        <v>38594</v>
      </c>
      <c r="B7" s="18">
        <v>38594</v>
      </c>
      <c r="C7" s="9">
        <v>0.65500000000000003</v>
      </c>
      <c r="D7" s="9">
        <f>VLOOKUP(A7,доллар!$A$2:$B$5880,2,FALSE)</f>
        <v>28.436800000000002</v>
      </c>
      <c r="E7" s="12">
        <f t="shared" si="1"/>
        <v>2.3033534012265797E-2</v>
      </c>
      <c r="F7" s="9" t="s">
        <v>198</v>
      </c>
    </row>
    <row r="8" spans="1:19" x14ac:dyDescent="0.25">
      <c r="A8" s="11">
        <f>B8</f>
        <v>38639</v>
      </c>
      <c r="B8" s="16">
        <v>38639</v>
      </c>
      <c r="C8" s="9">
        <v>0.66700000000000004</v>
      </c>
      <c r="D8" s="9">
        <f>VLOOKUP(A8,доллар!$A$2:$B$5880,2,FALSE)</f>
        <v>28.599</v>
      </c>
      <c r="E8" s="12">
        <f>C8/D8</f>
        <v>2.3322493793489284E-2</v>
      </c>
      <c r="F8" s="9" t="s">
        <v>199</v>
      </c>
    </row>
    <row r="9" spans="1:19" x14ac:dyDescent="0.25">
      <c r="A9" s="11">
        <f>B9</f>
        <v>38779</v>
      </c>
      <c r="B9" s="16">
        <v>38779</v>
      </c>
      <c r="C9" s="9">
        <v>0.53200000000000003</v>
      </c>
      <c r="D9" s="9">
        <f>VLOOKUP(A9,доллар!$A$2:$B$5880,2,FALSE)</f>
        <v>28.027899999999999</v>
      </c>
      <c r="E9" s="12">
        <f>C9/D9</f>
        <v>1.8981086702892478E-2</v>
      </c>
      <c r="F9" s="9">
        <v>2005</v>
      </c>
    </row>
    <row r="10" spans="1:19" x14ac:dyDescent="0.25">
      <c r="A10" s="11">
        <f t="shared" ref="A10:A11" si="2">B10</f>
        <v>38814</v>
      </c>
      <c r="B10" s="16">
        <v>38814</v>
      </c>
      <c r="C10" s="9">
        <v>0.59299999999999997</v>
      </c>
      <c r="D10" s="9">
        <f>VLOOKUP(A10,доллар!$A$2:$B$5880,2,FALSE)</f>
        <v>27.533200000000001</v>
      </c>
      <c r="E10" s="12">
        <f t="shared" ref="E10:E11" si="3">C10/D10</f>
        <v>2.1537634564816294E-2</v>
      </c>
      <c r="F10" s="9" t="s">
        <v>271</v>
      </c>
    </row>
    <row r="11" spans="1:19" x14ac:dyDescent="0.25">
      <c r="A11" s="11">
        <f t="shared" si="2"/>
        <v>38912</v>
      </c>
      <c r="B11" s="16">
        <v>38912</v>
      </c>
      <c r="C11" s="9">
        <v>0.81499999999999995</v>
      </c>
      <c r="D11" s="9">
        <f>VLOOKUP(A11,доллар!$A$2:$B$5880,2,FALSE)</f>
        <v>26.918900000000001</v>
      </c>
      <c r="E11" s="12">
        <f t="shared" si="3"/>
        <v>3.0276125696072274E-2</v>
      </c>
      <c r="F11" s="9" t="s">
        <v>200</v>
      </c>
    </row>
    <row r="12" spans="1:19" x14ac:dyDescent="0.25">
      <c r="A12" s="11">
        <f t="shared" ref="A12:A19" si="4">B12</f>
        <v>39003</v>
      </c>
      <c r="B12" s="16">
        <v>39003</v>
      </c>
      <c r="C12" s="9">
        <v>0.91</v>
      </c>
      <c r="D12" s="9">
        <f>VLOOKUP(A12,доллар!$A$2:$B$5880,2,FALSE)</f>
        <v>26.950800000000001</v>
      </c>
      <c r="E12" s="12">
        <f t="shared" ref="E12:E16" si="5">C12/D12</f>
        <v>3.3765231458806416E-2</v>
      </c>
      <c r="F12" s="9" t="s">
        <v>218</v>
      </c>
    </row>
    <row r="13" spans="1:19" x14ac:dyDescent="0.25">
      <c r="A13" s="11">
        <f t="shared" si="4"/>
        <v>39125</v>
      </c>
      <c r="B13" s="11">
        <v>39125</v>
      </c>
      <c r="C13" s="10">
        <v>0.89100000000000001</v>
      </c>
      <c r="D13" s="9">
        <f>VLOOKUP(A13-2,доллар!$A$2:$B$5880,2,FALSE)</f>
        <v>26.347300000000001</v>
      </c>
      <c r="E13" s="12">
        <f t="shared" si="5"/>
        <v>3.3817506917217327E-2</v>
      </c>
      <c r="F13" s="9">
        <v>2006</v>
      </c>
    </row>
    <row r="14" spans="1:19" x14ac:dyDescent="0.25">
      <c r="A14" s="11">
        <f t="shared" si="4"/>
        <v>39279</v>
      </c>
      <c r="B14" s="11">
        <v>39279</v>
      </c>
      <c r="C14" s="10">
        <v>0.41799999999999998</v>
      </c>
      <c r="D14" s="9">
        <f>VLOOKUP(A14-2,доллар!$A$2:$B$5880,2,FALSE)</f>
        <v>25.493600000000001</v>
      </c>
      <c r="E14" s="12">
        <f t="shared" si="5"/>
        <v>1.6396272005522954E-2</v>
      </c>
      <c r="F14" s="9" t="s">
        <v>201</v>
      </c>
    </row>
    <row r="15" spans="1:19" x14ac:dyDescent="0.25">
      <c r="A15" s="11">
        <f t="shared" si="4"/>
        <v>39514</v>
      </c>
      <c r="B15" s="11">
        <v>39514</v>
      </c>
      <c r="C15" s="10">
        <v>0.502</v>
      </c>
      <c r="D15" s="9">
        <f>VLOOKUP(A15,доллар!$A$2:$B$5880,2,FALSE)</f>
        <v>23.934899999999999</v>
      </c>
      <c r="E15" s="12">
        <f t="shared" si="5"/>
        <v>2.0973557441225994E-2</v>
      </c>
      <c r="F15" s="9">
        <v>2007</v>
      </c>
    </row>
    <row r="16" spans="1:19" x14ac:dyDescent="0.25">
      <c r="A16" s="11">
        <f t="shared" si="4"/>
        <v>39650</v>
      </c>
      <c r="B16" s="11">
        <v>39650</v>
      </c>
      <c r="C16" s="10">
        <v>0.38200000000000001</v>
      </c>
      <c r="D16" s="9">
        <f>VLOOKUP(A16-2,доллар!$A$2:$B$5880,2,FALSE)</f>
        <v>23.1937</v>
      </c>
      <c r="E16" s="12">
        <f t="shared" si="5"/>
        <v>1.6469989695477652E-2</v>
      </c>
      <c r="F16" s="9" t="s">
        <v>204</v>
      </c>
    </row>
    <row r="17" spans="1:6" x14ac:dyDescent="0.25">
      <c r="A17" s="11">
        <f t="shared" si="4"/>
        <v>40270</v>
      </c>
      <c r="B17" s="11">
        <v>40270</v>
      </c>
      <c r="C17" s="10">
        <v>0.37</v>
      </c>
      <c r="D17" s="9">
        <f>VLOOKUP(A17,доллар!$A$2:$B$5880,2,FALSE)</f>
        <v>29.439399999999999</v>
      </c>
      <c r="E17" s="12">
        <f t="shared" ref="E17:E23" si="6">C17/D17</f>
        <v>1.2568190927804236E-2</v>
      </c>
      <c r="F17" s="9">
        <v>2009</v>
      </c>
    </row>
    <row r="18" spans="1:6" x14ac:dyDescent="0.25">
      <c r="A18" s="11">
        <f t="shared" si="4"/>
        <v>40637</v>
      </c>
      <c r="B18" s="11">
        <v>40637</v>
      </c>
      <c r="C18" s="10">
        <v>0.33</v>
      </c>
      <c r="D18" s="9">
        <f>VLOOKUP(A18-2,доллар!$A$2:$B$5880,2,FALSE)</f>
        <v>28.368400000000001</v>
      </c>
      <c r="E18" s="12">
        <f t="shared" si="6"/>
        <v>1.1632661693997546E-2</v>
      </c>
      <c r="F18" s="9">
        <v>2010</v>
      </c>
    </row>
    <row r="19" spans="1:6" x14ac:dyDescent="0.25">
      <c r="A19" s="11">
        <f t="shared" si="4"/>
        <v>41236</v>
      </c>
      <c r="B19" s="11">
        <v>41236</v>
      </c>
      <c r="C19" s="10">
        <v>0.28000000000000003</v>
      </c>
      <c r="D19" s="9">
        <f>VLOOKUP(A19,доллар!$A$2:$B$5880,2,FALSE)</f>
        <v>31.1525</v>
      </c>
      <c r="E19" s="12">
        <f t="shared" si="6"/>
        <v>8.9880426932027937E-3</v>
      </c>
      <c r="F19" s="9" t="s">
        <v>194</v>
      </c>
    </row>
    <row r="20" spans="1:6" x14ac:dyDescent="0.25">
      <c r="A20" s="11">
        <f>B20-5</f>
        <v>41991</v>
      </c>
      <c r="B20" s="11">
        <v>41996</v>
      </c>
      <c r="C20" s="10">
        <v>0.57999999999999996</v>
      </c>
      <c r="D20" s="9">
        <f>VLOOKUP(A20,доллар!$A$2:$B$5880,2,FALSE)</f>
        <v>67.7851</v>
      </c>
      <c r="E20" s="12">
        <f t="shared" si="6"/>
        <v>8.5564526717523456E-3</v>
      </c>
      <c r="F20" s="9" t="s">
        <v>213</v>
      </c>
    </row>
    <row r="21" spans="1:6" x14ac:dyDescent="0.25">
      <c r="A21" s="11">
        <f>B21-2</f>
        <v>42284</v>
      </c>
      <c r="B21" s="11">
        <v>42286</v>
      </c>
      <c r="C21" s="10">
        <v>0.57999999999999996</v>
      </c>
      <c r="D21" s="9">
        <f>VLOOKUP(A21,доллар!$A$2:$B$5880,2,FALSE)</f>
        <v>65.096199999999996</v>
      </c>
      <c r="E21" s="12">
        <f t="shared" si="6"/>
        <v>8.9098902854544502E-3</v>
      </c>
      <c r="F21" s="9" t="s">
        <v>231</v>
      </c>
    </row>
    <row r="22" spans="1:6" x14ac:dyDescent="0.25">
      <c r="A22" s="11">
        <f t="shared" ref="A22:A30" si="7">B22-4</f>
        <v>42524</v>
      </c>
      <c r="B22" s="11">
        <v>42528</v>
      </c>
      <c r="C22" s="10">
        <v>0.31</v>
      </c>
      <c r="D22" s="9">
        <f>VLOOKUP(A22,доллар!$A$2:$B$5880,2,FALSE)</f>
        <v>66.749099999999999</v>
      </c>
      <c r="E22" s="12">
        <f t="shared" si="6"/>
        <v>4.6442573757548792E-3</v>
      </c>
      <c r="F22" s="9">
        <v>2015</v>
      </c>
    </row>
    <row r="23" spans="1:6" x14ac:dyDescent="0.25">
      <c r="A23" s="11">
        <f t="shared" si="7"/>
        <v>42650</v>
      </c>
      <c r="B23" s="11">
        <v>42654</v>
      </c>
      <c r="C23" s="10">
        <v>0.72</v>
      </c>
      <c r="D23" s="9">
        <f>VLOOKUP(A23,доллар!$A$2:$B$5880,2,FALSE)</f>
        <v>62.39</v>
      </c>
      <c r="E23" s="12">
        <f t="shared" si="6"/>
        <v>1.154031094726719E-2</v>
      </c>
      <c r="F23" s="9" t="s">
        <v>196</v>
      </c>
    </row>
    <row r="24" spans="1:6" x14ac:dyDescent="0.25">
      <c r="A24" s="11">
        <f t="shared" si="7"/>
        <v>42888</v>
      </c>
      <c r="B24" s="11">
        <v>42892</v>
      </c>
      <c r="C24" s="10">
        <v>1.242</v>
      </c>
      <c r="D24" s="9">
        <f>VLOOKUP(A24,доллар!$A$2:$B$5880,2,FALSE)</f>
        <v>56.537300000000002</v>
      </c>
      <c r="E24" s="12">
        <f t="shared" ref="E24:E30" si="8">C24/D24</f>
        <v>2.1967798250004864E-2</v>
      </c>
      <c r="F24" s="9">
        <v>2016</v>
      </c>
    </row>
    <row r="25" spans="1:6" x14ac:dyDescent="0.25">
      <c r="A25" s="11">
        <f t="shared" si="7"/>
        <v>43014</v>
      </c>
      <c r="B25" s="11">
        <v>43018</v>
      </c>
      <c r="C25" s="10">
        <v>0.86899999999999999</v>
      </c>
      <c r="D25" s="9">
        <f>VLOOKUP(A25,доллар!$A$2:$B$5880,2,FALSE)</f>
        <v>57.581099999999999</v>
      </c>
      <c r="E25" s="12">
        <f t="shared" si="8"/>
        <v>1.5091757538497876E-2</v>
      </c>
      <c r="F25" s="9" t="s">
        <v>237</v>
      </c>
    </row>
    <row r="26" spans="1:6" x14ac:dyDescent="0.25">
      <c r="A26" s="11">
        <f t="shared" si="7"/>
        <v>43084</v>
      </c>
      <c r="B26" s="11">
        <v>43088</v>
      </c>
      <c r="C26" s="10">
        <v>1.111</v>
      </c>
      <c r="D26" s="9">
        <f>VLOOKUP(A26,доллар!$A$2:$B$5880,2,FALSE)</f>
        <v>58.708199999999998</v>
      </c>
      <c r="E26" s="12">
        <f t="shared" si="8"/>
        <v>1.8924102595548834E-2</v>
      </c>
      <c r="F26" s="9" t="s">
        <v>216</v>
      </c>
    </row>
    <row r="27" spans="1:6" x14ac:dyDescent="0.25">
      <c r="A27" s="11">
        <f t="shared" si="7"/>
        <v>43260</v>
      </c>
      <c r="B27" s="11">
        <v>43264</v>
      </c>
      <c r="C27" s="10">
        <v>0.80600000000000005</v>
      </c>
      <c r="D27" s="9">
        <f>VLOOKUP(A27,доллар!$A$2:$B$5880,2,FALSE)</f>
        <v>62.667999999999999</v>
      </c>
      <c r="E27" s="12">
        <f t="shared" si="8"/>
        <v>1.2861428480245102E-2</v>
      </c>
      <c r="F27" s="9">
        <v>2017</v>
      </c>
    </row>
    <row r="28" spans="1:6" x14ac:dyDescent="0.25">
      <c r="A28" s="11">
        <f t="shared" si="7"/>
        <v>43272</v>
      </c>
      <c r="B28" s="11">
        <v>43276</v>
      </c>
      <c r="C28" s="10">
        <v>0.80100000000000005</v>
      </c>
      <c r="D28" s="9">
        <f>VLOOKUP(A28,доллар!$A$2:$B$5880,2,FALSE)</f>
        <v>63.6175</v>
      </c>
      <c r="E28" s="12">
        <f t="shared" si="8"/>
        <v>1.2590875152277282E-2</v>
      </c>
      <c r="F28" s="9" t="s">
        <v>272</v>
      </c>
    </row>
    <row r="29" spans="1:6" x14ac:dyDescent="0.25">
      <c r="A29" s="11">
        <f t="shared" si="7"/>
        <v>43378</v>
      </c>
      <c r="B29" s="11">
        <v>43382</v>
      </c>
      <c r="C29" s="10">
        <v>1.589</v>
      </c>
      <c r="D29" s="9">
        <f>VLOOKUP(A29,доллар!$A$2:$B$5880,2,FALSE)</f>
        <v>66.211500000000001</v>
      </c>
      <c r="E29" s="12">
        <f t="shared" si="8"/>
        <v>2.3998852163143864E-2</v>
      </c>
      <c r="F29" s="9" t="s">
        <v>207</v>
      </c>
    </row>
    <row r="30" spans="1:6" x14ac:dyDescent="0.25">
      <c r="A30" s="11">
        <f t="shared" si="7"/>
        <v>43448</v>
      </c>
      <c r="B30" s="11">
        <v>43452</v>
      </c>
      <c r="C30" s="10">
        <v>2.1139999999999999</v>
      </c>
      <c r="D30" s="9">
        <f>VLOOKUP(A30,доллар!$A$2:$B$5880,2,FALSE)</f>
        <v>66.254999999999995</v>
      </c>
      <c r="E30" s="12">
        <f t="shared" si="8"/>
        <v>3.1907025884838881E-2</v>
      </c>
      <c r="F30" s="9" t="s">
        <v>257</v>
      </c>
    </row>
    <row r="39" spans="1:1" x14ac:dyDescent="0.25">
      <c r="A39" t="s">
        <v>220</v>
      </c>
    </row>
  </sheetData>
  <pageMargins left="0.7" right="0.7" top="0.75" bottom="0.75" header="0.3" footer="0.3"/>
  <ignoredErrors>
    <ignoredError sqref="D15:D18" formula="1"/>
  </ignoredError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8"/>
  <sheetViews>
    <sheetView workbookViewId="0">
      <selection activeCell="C20" sqref="C20"/>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0</v>
      </c>
      <c r="B2" s="6">
        <f>C7</f>
        <v>0.68</v>
      </c>
      <c r="C2" s="6">
        <f>C8</f>
        <v>0.68</v>
      </c>
      <c r="D2" s="6">
        <f>C9</f>
        <v>0.68</v>
      </c>
      <c r="E2" s="6">
        <f>C10</f>
        <v>1.2132000000000001</v>
      </c>
      <c r="F2" s="6">
        <f>C11</f>
        <v>1.8197000000000001</v>
      </c>
      <c r="G2" s="6">
        <f>0</f>
        <v>0</v>
      </c>
      <c r="H2" s="6">
        <f>C12</f>
        <v>8.75</v>
      </c>
      <c r="I2" s="6">
        <f>C13</f>
        <v>4.7</v>
      </c>
      <c r="J2" s="6">
        <f>C14</f>
        <v>0</v>
      </c>
      <c r="K2" s="6">
        <f>C15</f>
        <v>0</v>
      </c>
      <c r="L2" s="6">
        <f>C16</f>
        <v>197.94</v>
      </c>
      <c r="M2" s="6">
        <v>0</v>
      </c>
      <c r="N2" s="6">
        <v>0</v>
      </c>
      <c r="O2" s="6">
        <f>C17</f>
        <v>15.26</v>
      </c>
      <c r="P2" s="6">
        <f>C18</f>
        <v>10.99</v>
      </c>
      <c r="Q2" s="6">
        <f>C19</f>
        <v>222</v>
      </c>
      <c r="R2" s="6">
        <f>C20</f>
        <v>233</v>
      </c>
      <c r="S2" s="6">
        <f>C21</f>
        <v>231</v>
      </c>
    </row>
    <row r="3" spans="1:19" x14ac:dyDescent="0.25">
      <c r="A3" s="13">
        <f>E6</f>
        <v>0</v>
      </c>
      <c r="B3" s="13">
        <f>E7</f>
        <v>2.3529411764705885E-2</v>
      </c>
      <c r="C3" s="13">
        <f>E8</f>
        <v>2.1796478586562473E-2</v>
      </c>
      <c r="D3" s="13">
        <f>E9</f>
        <v>2.1801929470758163E-2</v>
      </c>
      <c r="E3" s="13">
        <f>E10</f>
        <v>4.1890529397953125E-2</v>
      </c>
      <c r="F3" s="13">
        <f>E11</f>
        <v>6.5521413191418881E-2</v>
      </c>
      <c r="G3" s="13">
        <v>0</v>
      </c>
      <c r="H3" s="13">
        <f>E12</f>
        <v>0.33836825293703643</v>
      </c>
      <c r="I3" s="13">
        <f>E13</f>
        <v>0.19787557415492393</v>
      </c>
      <c r="J3" s="13">
        <f>E14</f>
        <v>0</v>
      </c>
      <c r="K3" s="13">
        <f>E15</f>
        <v>0</v>
      </c>
      <c r="L3" s="13">
        <f>E16</f>
        <v>6.962608603890394</v>
      </c>
      <c r="M3" s="6">
        <v>0</v>
      </c>
      <c r="N3" s="6">
        <v>0</v>
      </c>
      <c r="O3" s="13">
        <f>E17</f>
        <v>0.44459205910801897</v>
      </c>
      <c r="P3" s="13">
        <f>E18</f>
        <v>0.19764445219755813</v>
      </c>
      <c r="Q3" s="13">
        <f>E19</f>
        <v>3.4767301822464378</v>
      </c>
      <c r="R3" s="13">
        <f>E20</f>
        <v>3.8639235573303439</v>
      </c>
      <c r="S3" s="13">
        <f>E21</f>
        <v>3.6763652683746648</v>
      </c>
    </row>
    <row r="5" spans="1:19" ht="60" x14ac:dyDescent="0.25">
      <c r="A5" s="9" t="s">
        <v>184</v>
      </c>
      <c r="B5" s="9" t="s">
        <v>185</v>
      </c>
      <c r="C5" s="9" t="s">
        <v>186</v>
      </c>
      <c r="D5" s="9" t="s">
        <v>187</v>
      </c>
      <c r="E5" s="9" t="s">
        <v>188</v>
      </c>
      <c r="F5" s="9" t="s">
        <v>189</v>
      </c>
    </row>
    <row r="6" spans="1:19" x14ac:dyDescent="0.25">
      <c r="A6" s="11">
        <f t="shared" ref="A6:A7" si="0">B6</f>
        <v>36641</v>
      </c>
      <c r="B6" s="16">
        <v>36641</v>
      </c>
      <c r="C6" s="9">
        <v>0</v>
      </c>
      <c r="D6" s="9">
        <f>VLOOKUP(A6,доллар!$A$2:$B$5880,2,FALSE)</f>
        <v>28.53</v>
      </c>
      <c r="E6" s="12">
        <f t="shared" ref="E6:E7" si="1">C6/D6</f>
        <v>0</v>
      </c>
      <c r="F6" s="9">
        <v>1999</v>
      </c>
    </row>
    <row r="7" spans="1:19" x14ac:dyDescent="0.25">
      <c r="A7" s="11">
        <f t="shared" si="0"/>
        <v>37007</v>
      </c>
      <c r="B7" s="16">
        <v>37007</v>
      </c>
      <c r="C7" s="9">
        <v>0.68</v>
      </c>
      <c r="D7" s="9">
        <f>VLOOKUP(A7,доллар!$A$2:$B$5880,2,FALSE)</f>
        <v>28.9</v>
      </c>
      <c r="E7" s="12">
        <f t="shared" si="1"/>
        <v>2.3529411764705885E-2</v>
      </c>
      <c r="F7" s="9">
        <v>2000</v>
      </c>
    </row>
    <row r="8" spans="1:19" x14ac:dyDescent="0.25">
      <c r="A8" s="11">
        <f>B8</f>
        <v>37373</v>
      </c>
      <c r="B8" s="16">
        <v>37373</v>
      </c>
      <c r="C8" s="9">
        <v>0.68</v>
      </c>
      <c r="D8" s="9">
        <f>VLOOKUP(A8,доллар!$A$2:$B$5880,2,FALSE)</f>
        <v>31.197700000000001</v>
      </c>
      <c r="E8" s="12">
        <f>C8/D8</f>
        <v>2.1796478586562473E-2</v>
      </c>
      <c r="F8" s="9">
        <v>2001</v>
      </c>
    </row>
    <row r="9" spans="1:19" x14ac:dyDescent="0.25">
      <c r="A9" s="11">
        <f t="shared" ref="A9:A16" si="2">B9</f>
        <v>37730</v>
      </c>
      <c r="B9" s="16">
        <v>37730</v>
      </c>
      <c r="C9" s="9">
        <v>0.68</v>
      </c>
      <c r="D9" s="9">
        <f>VLOOKUP(A9,доллар!$A$2:$B$5880,2,FALSE)</f>
        <v>31.189900000000002</v>
      </c>
      <c r="E9" s="12">
        <f t="shared" ref="E9:E21" si="3">C9/D9</f>
        <v>2.1801929470758163E-2</v>
      </c>
      <c r="F9" s="9">
        <v>2002</v>
      </c>
    </row>
    <row r="10" spans="1:19" x14ac:dyDescent="0.25">
      <c r="A10" s="11">
        <f t="shared" si="2"/>
        <v>38110</v>
      </c>
      <c r="B10" s="11">
        <v>38110</v>
      </c>
      <c r="C10" s="10">
        <v>1.2132000000000001</v>
      </c>
      <c r="D10" s="9">
        <f>VLOOKUP(A10-2,доллар!$A$2:$B$5880,2,FALSE)</f>
        <v>28.961200000000002</v>
      </c>
      <c r="E10" s="12">
        <f t="shared" si="3"/>
        <v>4.1890529397953125E-2</v>
      </c>
      <c r="F10" s="9">
        <v>2003</v>
      </c>
    </row>
    <row r="11" spans="1:19" x14ac:dyDescent="0.25">
      <c r="A11" s="11">
        <f t="shared" si="2"/>
        <v>38474</v>
      </c>
      <c r="B11" s="11">
        <v>38474</v>
      </c>
      <c r="C11" s="10">
        <v>1.8197000000000001</v>
      </c>
      <c r="D11" s="9">
        <f>VLOOKUP(A11-2,доллар!$A$2:$B$5880,2,FALSE)</f>
        <v>27.772600000000001</v>
      </c>
      <c r="E11" s="12">
        <f t="shared" si="3"/>
        <v>6.5521413191418881E-2</v>
      </c>
      <c r="F11" s="9">
        <v>2004</v>
      </c>
    </row>
    <row r="12" spans="1:19" x14ac:dyDescent="0.25">
      <c r="A12" s="11">
        <f t="shared" si="2"/>
        <v>39214</v>
      </c>
      <c r="B12" s="11">
        <v>39214</v>
      </c>
      <c r="C12" s="10">
        <v>8.75</v>
      </c>
      <c r="D12" s="9">
        <f>VLOOKUP(A12,доллар!$A$2:$B$5880,2,FALSE)</f>
        <v>25.859400000000001</v>
      </c>
      <c r="E12" s="12">
        <f t="shared" si="3"/>
        <v>0.33836825293703643</v>
      </c>
      <c r="F12" s="9">
        <v>2006</v>
      </c>
    </row>
    <row r="13" spans="1:19" x14ac:dyDescent="0.25">
      <c r="A13" s="11">
        <f t="shared" si="2"/>
        <v>39578</v>
      </c>
      <c r="B13" s="11">
        <v>39578</v>
      </c>
      <c r="C13" s="10">
        <v>4.7</v>
      </c>
      <c r="D13" s="9">
        <f>VLOOKUP(A13-2,доллар!$A$2:$B$5880,2,FALSE)</f>
        <v>23.752300000000002</v>
      </c>
      <c r="E13" s="12">
        <f t="shared" si="3"/>
        <v>0.19787557415492393</v>
      </c>
      <c r="F13" s="9">
        <v>2007</v>
      </c>
    </row>
    <row r="14" spans="1:19" x14ac:dyDescent="0.25">
      <c r="A14" s="11">
        <f t="shared" si="2"/>
        <v>39941</v>
      </c>
      <c r="B14" s="11">
        <v>39941</v>
      </c>
      <c r="C14" s="10">
        <v>0</v>
      </c>
      <c r="D14" s="9">
        <f>VLOOKUP(A14,доллар!$A$2:$B$5880,2,FALSE)</f>
        <v>32.791499999999999</v>
      </c>
      <c r="E14" s="12">
        <f t="shared" si="3"/>
        <v>0</v>
      </c>
      <c r="F14" s="9">
        <v>2008</v>
      </c>
    </row>
    <row r="15" spans="1:19" x14ac:dyDescent="0.25">
      <c r="A15" s="11">
        <f t="shared" si="2"/>
        <v>40309</v>
      </c>
      <c r="B15" s="11">
        <v>40309</v>
      </c>
      <c r="C15" s="10">
        <v>0</v>
      </c>
      <c r="D15" s="9">
        <f>VLOOKUP(A15-3,доллар!$A$2:$B$5880,2,FALSE)</f>
        <v>30.7193</v>
      </c>
      <c r="E15" s="12">
        <f t="shared" si="3"/>
        <v>0</v>
      </c>
      <c r="F15" s="9">
        <v>2009</v>
      </c>
    </row>
    <row r="16" spans="1:19" x14ac:dyDescent="0.25">
      <c r="A16" s="11">
        <f t="shared" si="2"/>
        <v>40633</v>
      </c>
      <c r="B16" s="11">
        <v>40633</v>
      </c>
      <c r="C16" s="10">
        <v>197.94</v>
      </c>
      <c r="D16" s="9">
        <f>VLOOKUP(A16,доллар!$A$2:$B$5880,2,FALSE)</f>
        <v>28.428999999999998</v>
      </c>
      <c r="E16" s="12">
        <f t="shared" si="3"/>
        <v>6.962608603890394</v>
      </c>
      <c r="F16" s="9">
        <v>2010</v>
      </c>
    </row>
    <row r="17" spans="1:6" x14ac:dyDescent="0.25">
      <c r="A17" s="11">
        <f>B17-4</f>
        <v>41825</v>
      </c>
      <c r="B17" s="11">
        <v>41829</v>
      </c>
      <c r="C17" s="10">
        <v>15.26</v>
      </c>
      <c r="D17" s="9">
        <f>VLOOKUP(A17,доллар!$A$2:$B$5880,2,FALSE)</f>
        <v>34.323599999999999</v>
      </c>
      <c r="E17" s="12">
        <f t="shared" si="3"/>
        <v>0.44459205910801897</v>
      </c>
      <c r="F17" s="9">
        <v>2013</v>
      </c>
    </row>
    <row r="18" spans="1:6" x14ac:dyDescent="0.25">
      <c r="A18" s="11">
        <f>B18-2</f>
        <v>42191</v>
      </c>
      <c r="B18" s="11">
        <v>42193</v>
      </c>
      <c r="C18" s="10">
        <v>10.99</v>
      </c>
      <c r="D18" s="9">
        <f>VLOOKUP(A18-2,доллар!$A$2:$B$5880,2,FALSE)</f>
        <v>55.604900000000001</v>
      </c>
      <c r="E18" s="12">
        <f t="shared" si="3"/>
        <v>0.19764445219755813</v>
      </c>
      <c r="F18" s="9">
        <v>2014</v>
      </c>
    </row>
    <row r="19" spans="1:6" x14ac:dyDescent="0.25">
      <c r="A19" s="11">
        <f>B19-4</f>
        <v>42565</v>
      </c>
      <c r="B19" s="11">
        <v>42569</v>
      </c>
      <c r="C19" s="10">
        <v>222</v>
      </c>
      <c r="D19" s="9">
        <f>VLOOKUP(A19,доллар!$A$2:$B$5880,2,FALSE)</f>
        <v>63.853099999999998</v>
      </c>
      <c r="E19" s="12">
        <f t="shared" si="3"/>
        <v>3.4767301822464378</v>
      </c>
      <c r="F19" s="9">
        <v>2015</v>
      </c>
    </row>
    <row r="20" spans="1:6" x14ac:dyDescent="0.25">
      <c r="A20" s="11">
        <f>B20-2</f>
        <v>42927</v>
      </c>
      <c r="B20" s="11">
        <v>42929</v>
      </c>
      <c r="C20" s="10">
        <v>233</v>
      </c>
      <c r="D20" s="9">
        <f>VLOOKUP(A20,доллар!$A$2:$B$5880,2,FALSE)</f>
        <v>60.301400000000001</v>
      </c>
      <c r="E20" s="12">
        <f t="shared" si="3"/>
        <v>3.8639235573303439</v>
      </c>
      <c r="F20" s="9">
        <v>2016</v>
      </c>
    </row>
    <row r="21" spans="1:6" x14ac:dyDescent="0.25">
      <c r="A21" s="11">
        <f>B21-2</f>
        <v>43291</v>
      </c>
      <c r="B21" s="11">
        <v>43293</v>
      </c>
      <c r="C21" s="10">
        <v>231</v>
      </c>
      <c r="D21" s="9">
        <f>VLOOKUP(A21,доллар!$A$2:$B$5880,2,FALSE)</f>
        <v>62.833799999999997</v>
      </c>
      <c r="E21" s="12">
        <f t="shared" si="3"/>
        <v>3.6763652683746648</v>
      </c>
      <c r="F21" s="9">
        <v>2017</v>
      </c>
    </row>
    <row r="28" spans="1:6" x14ac:dyDescent="0.25">
      <c r="A28" t="s">
        <v>220</v>
      </c>
    </row>
  </sheetData>
  <pageMargins left="0.7" right="0.7" top="0.75" bottom="0.75" header="0.3" footer="0.3"/>
  <ignoredErrors>
    <ignoredError sqref="D12:D18 A18:A19" formula="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19" workbookViewId="0">
      <selection activeCell="A35" sqref="A3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14">
        <f>C6+C7+C8</f>
        <v>27.586206896551722</v>
      </c>
      <c r="G2" s="6">
        <f>C9+C10</f>
        <v>22</v>
      </c>
      <c r="H2" s="6">
        <f>C11+C12+C13</f>
        <v>38</v>
      </c>
      <c r="I2" s="6">
        <f>C14+C15+C16</f>
        <v>120</v>
      </c>
      <c r="J2" s="6">
        <v>0</v>
      </c>
      <c r="K2" s="6">
        <f>C17</f>
        <v>25</v>
      </c>
      <c r="L2" s="6">
        <f>C18+C19</f>
        <v>169</v>
      </c>
      <c r="M2" s="6">
        <f>C20</f>
        <v>46</v>
      </c>
      <c r="N2" s="6">
        <f>C21</f>
        <v>64</v>
      </c>
      <c r="O2" s="6">
        <f>C22</f>
        <v>152</v>
      </c>
      <c r="P2" s="6">
        <f>C23</f>
        <v>139</v>
      </c>
      <c r="Q2" s="6">
        <f>C24+C25</f>
        <v>335</v>
      </c>
      <c r="R2" s="6">
        <f>C26+C27</f>
        <v>330</v>
      </c>
      <c r="S2" s="6">
        <f>C28+C29+C30</f>
        <v>337</v>
      </c>
    </row>
    <row r="3" spans="1:19" x14ac:dyDescent="0.25">
      <c r="A3" s="6" t="s">
        <v>206</v>
      </c>
      <c r="B3" s="6" t="s">
        <v>206</v>
      </c>
      <c r="C3" s="6" t="s">
        <v>206</v>
      </c>
      <c r="D3" s="6" t="s">
        <v>206</v>
      </c>
      <c r="E3" s="6" t="s">
        <v>206</v>
      </c>
      <c r="F3" s="13">
        <f>E6+E7+E8</f>
        <v>0.97568541670153053</v>
      </c>
      <c r="G3" s="13">
        <f>E9+E10</f>
        <v>0.80727969185257864</v>
      </c>
      <c r="H3" s="13">
        <f>E11+E12+E13</f>
        <v>1.49351295994295</v>
      </c>
      <c r="I3" s="13">
        <f>E14+E15+E16</f>
        <v>5.0062280846244995</v>
      </c>
      <c r="J3" s="6">
        <v>0</v>
      </c>
      <c r="K3" s="13">
        <f>E17</f>
        <v>0.85033145920279718</v>
      </c>
      <c r="L3" s="13">
        <f>E18+E19</f>
        <v>5.876380790380443</v>
      </c>
      <c r="M3" s="13">
        <f>E20</f>
        <v>1.4604936468526362</v>
      </c>
      <c r="N3" s="13">
        <f>E21</f>
        <v>2.0642764066108454</v>
      </c>
      <c r="O3" s="13">
        <f>E22</f>
        <v>4.3255795422853858</v>
      </c>
      <c r="P3" s="13">
        <f>E23</f>
        <v>2.6582164706152338</v>
      </c>
      <c r="Q3" s="13">
        <f>E24+E25</f>
        <v>5.1596251890168947</v>
      </c>
      <c r="R3" s="13">
        <f>E26+E27</f>
        <v>5.6130796069055187</v>
      </c>
      <c r="S3" s="13">
        <f>E28+E29+E30</f>
        <v>5.5490677187005142</v>
      </c>
    </row>
    <row r="5" spans="1:19" ht="60" x14ac:dyDescent="0.25">
      <c r="A5" s="9" t="s">
        <v>184</v>
      </c>
      <c r="B5" s="9" t="s">
        <v>185</v>
      </c>
      <c r="C5" s="9" t="s">
        <v>186</v>
      </c>
      <c r="D5" s="9" t="s">
        <v>187</v>
      </c>
      <c r="E5" s="9" t="s">
        <v>188</v>
      </c>
      <c r="F5" s="9" t="s">
        <v>189</v>
      </c>
    </row>
    <row r="6" spans="1:19" x14ac:dyDescent="0.25">
      <c r="A6" s="11">
        <f t="shared" ref="A6:A10" si="0">B6</f>
        <v>38467</v>
      </c>
      <c r="B6" s="18">
        <v>38467</v>
      </c>
      <c r="C6" s="20">
        <f>58000/5800</f>
        <v>10</v>
      </c>
      <c r="D6" s="9">
        <f>VLOOKUP(A6-2,доллар!$A$2:$B$5880,2,FALSE)</f>
        <v>27.730399999999999</v>
      </c>
      <c r="E6" s="12">
        <f t="shared" ref="E6" si="1">C6/D6</f>
        <v>0.36061506505495772</v>
      </c>
      <c r="F6" s="9">
        <v>2004</v>
      </c>
    </row>
    <row r="7" spans="1:19" x14ac:dyDescent="0.25">
      <c r="A7" s="11">
        <f t="shared" si="0"/>
        <v>38569</v>
      </c>
      <c r="B7" s="18">
        <v>38569</v>
      </c>
      <c r="C7" s="20">
        <f>62000/5800</f>
        <v>10.689655172413794</v>
      </c>
      <c r="D7" s="9">
        <f>VLOOKUP(A7,доллар!$A$2:$B$5880,2,FALSE)</f>
        <v>28.485399999999998</v>
      </c>
      <c r="E7" s="12">
        <f t="shared" ref="E7:E9" si="2">C7/D7</f>
        <v>0.37526786256867706</v>
      </c>
      <c r="F7" s="9" t="s">
        <v>198</v>
      </c>
    </row>
    <row r="8" spans="1:19" x14ac:dyDescent="0.25">
      <c r="A8" s="11">
        <f t="shared" si="0"/>
        <v>38664</v>
      </c>
      <c r="B8" s="18">
        <v>38664</v>
      </c>
      <c r="C8" s="20">
        <f>40000/5800</f>
        <v>6.8965517241379306</v>
      </c>
      <c r="D8" s="9">
        <f>VLOOKUP(A8,доллар!$A$2:$B$5880,2,FALSE)</f>
        <v>28.7593</v>
      </c>
      <c r="E8" s="12">
        <f t="shared" si="2"/>
        <v>0.23980248907789586</v>
      </c>
      <c r="F8" s="9" t="s">
        <v>199</v>
      </c>
      <c r="G8" s="21"/>
    </row>
    <row r="9" spans="1:19" x14ac:dyDescent="0.25">
      <c r="A9" s="11">
        <f t="shared" si="0"/>
        <v>38821</v>
      </c>
      <c r="B9" s="18">
        <v>38821</v>
      </c>
      <c r="C9" s="9">
        <v>11</v>
      </c>
      <c r="D9" s="9">
        <f>VLOOKUP(A9,доллар!$A$2:$B$5880,2,FALSE)</f>
        <v>27.698499999999999</v>
      </c>
      <c r="E9" s="12">
        <f t="shared" si="2"/>
        <v>0.39713341877719011</v>
      </c>
      <c r="F9" s="9">
        <v>2005</v>
      </c>
    </row>
    <row r="10" spans="1:19" x14ac:dyDescent="0.25">
      <c r="A10" s="11">
        <f t="shared" si="0"/>
        <v>38930</v>
      </c>
      <c r="B10" s="18">
        <v>38930</v>
      </c>
      <c r="C10" s="9">
        <v>11</v>
      </c>
      <c r="D10" s="9">
        <f>VLOOKUP(A10,доллар!$A$2:$B$5880,2,FALSE)</f>
        <v>26.819700000000001</v>
      </c>
      <c r="E10" s="12">
        <f t="shared" ref="E10" si="3">C10/D10</f>
        <v>0.41014627307538859</v>
      </c>
      <c r="F10" s="9" t="s">
        <v>200</v>
      </c>
    </row>
    <row r="11" spans="1:19" x14ac:dyDescent="0.25">
      <c r="A11" s="11">
        <f t="shared" ref="A11:A16" si="4">B11</f>
        <v>39182</v>
      </c>
      <c r="B11" s="18">
        <v>39182</v>
      </c>
      <c r="C11" s="9">
        <v>13</v>
      </c>
      <c r="D11" s="9">
        <f>VLOOKUP(A11,доллар!$A$2:$B$5880,2,FALSE)</f>
        <v>25.9846</v>
      </c>
      <c r="E11" s="12">
        <f t="shared" ref="E11:E16" si="5">C11/D11</f>
        <v>0.50029632936431578</v>
      </c>
      <c r="F11" s="9">
        <v>2006</v>
      </c>
    </row>
    <row r="12" spans="1:19" x14ac:dyDescent="0.25">
      <c r="A12" s="11">
        <f t="shared" si="4"/>
        <v>39310</v>
      </c>
      <c r="B12" s="18">
        <v>39310</v>
      </c>
      <c r="C12" s="9">
        <v>13</v>
      </c>
      <c r="D12" s="9">
        <f>VLOOKUP(A12,доллар!$A$2:$B$5880,2,FALSE)</f>
        <v>25.636700000000001</v>
      </c>
      <c r="E12" s="12">
        <f t="shared" ref="E12:E13" si="6">C12/D12</f>
        <v>0.50708554533149741</v>
      </c>
      <c r="F12" s="9" t="s">
        <v>201</v>
      </c>
    </row>
    <row r="13" spans="1:19" x14ac:dyDescent="0.25">
      <c r="A13" s="11">
        <f t="shared" si="4"/>
        <v>39388</v>
      </c>
      <c r="B13" s="18">
        <v>39388</v>
      </c>
      <c r="C13" s="9">
        <v>12</v>
      </c>
      <c r="D13" s="9">
        <f>VLOOKUP(A13,доллар!$A$2:$B$5880,2,FALSE)</f>
        <v>24.684699999999999</v>
      </c>
      <c r="E13" s="12">
        <f t="shared" si="6"/>
        <v>0.48613108524713688</v>
      </c>
      <c r="F13" s="9" t="s">
        <v>202</v>
      </c>
    </row>
    <row r="14" spans="1:19" x14ac:dyDescent="0.25">
      <c r="A14" s="11">
        <f t="shared" si="4"/>
        <v>39552</v>
      </c>
      <c r="B14" s="18">
        <v>39552</v>
      </c>
      <c r="C14" s="9">
        <v>40</v>
      </c>
      <c r="D14" s="9">
        <f>VLOOKUP(A14-2,доллар!$A$2:$B$5880,2,FALSE)</f>
        <v>23.482500000000002</v>
      </c>
      <c r="E14" s="12">
        <f t="shared" si="5"/>
        <v>1.7033961460662195</v>
      </c>
      <c r="F14" s="9">
        <v>2007</v>
      </c>
    </row>
    <row r="15" spans="1:19" x14ac:dyDescent="0.25">
      <c r="A15" s="11">
        <f t="shared" si="4"/>
        <v>39580</v>
      </c>
      <c r="B15" s="18">
        <v>39580</v>
      </c>
      <c r="C15" s="9">
        <v>40</v>
      </c>
      <c r="D15" s="9">
        <f>VLOOKUP(A15-3,доллар!$A$2:$B$5880,2,FALSE)</f>
        <v>23.883299999999998</v>
      </c>
      <c r="E15" s="12">
        <f t="shared" ref="E15" si="7">C15/D15</f>
        <v>1.6748104323941835</v>
      </c>
      <c r="F15" s="9" t="s">
        <v>203</v>
      </c>
    </row>
    <row r="16" spans="1:19" x14ac:dyDescent="0.25">
      <c r="A16" s="11">
        <f t="shared" si="4"/>
        <v>39672</v>
      </c>
      <c r="B16" s="18">
        <v>39672</v>
      </c>
      <c r="C16" s="9">
        <v>40</v>
      </c>
      <c r="D16" s="9">
        <f>VLOOKUP(A16,доллар!$A$2:$B$5880,2,FALSE)</f>
        <v>24.569700000000001</v>
      </c>
      <c r="E16" s="12">
        <f t="shared" si="5"/>
        <v>1.6280215061640964</v>
      </c>
      <c r="F16" s="9" t="s">
        <v>204</v>
      </c>
    </row>
    <row r="17" spans="1:6" x14ac:dyDescent="0.25">
      <c r="A17" s="11">
        <f>B17</f>
        <v>40277</v>
      </c>
      <c r="B17" s="16">
        <v>40277</v>
      </c>
      <c r="C17" s="9">
        <v>25</v>
      </c>
      <c r="D17" s="9">
        <f>VLOOKUP(A17,доллар!$A$2:$B$5880,2,FALSE)</f>
        <v>29.400300000000001</v>
      </c>
      <c r="E17" s="12">
        <f>C17/D17</f>
        <v>0.85033145920279718</v>
      </c>
      <c r="F17" s="9">
        <v>2009</v>
      </c>
    </row>
    <row r="18" spans="1:6" x14ac:dyDescent="0.25">
      <c r="A18" s="11">
        <f>B18</f>
        <v>40641</v>
      </c>
      <c r="B18" s="16">
        <v>40641</v>
      </c>
      <c r="C18" s="9">
        <v>40</v>
      </c>
      <c r="D18" s="9">
        <f>VLOOKUP(A18,доллар!$A$2:$B$5880,2,FALSE)</f>
        <v>28.2286</v>
      </c>
      <c r="E18" s="12">
        <f t="shared" ref="E18:E23" si="8">C18/D18</f>
        <v>1.4170026143698236</v>
      </c>
      <c r="F18" s="9">
        <v>2010</v>
      </c>
    </row>
    <row r="19" spans="1:6" x14ac:dyDescent="0.25">
      <c r="A19" s="11">
        <f>B19</f>
        <v>40787</v>
      </c>
      <c r="B19" s="11">
        <v>40787</v>
      </c>
      <c r="C19" s="10">
        <v>129</v>
      </c>
      <c r="D19" s="9">
        <f>VLOOKUP(A19,доллар!$A$2:$B$5880,2,FALSE)</f>
        <v>28.927800000000001</v>
      </c>
      <c r="E19" s="12">
        <f t="shared" si="8"/>
        <v>4.4593781760106195</v>
      </c>
      <c r="F19" s="9" t="s">
        <v>193</v>
      </c>
    </row>
    <row r="20" spans="1:6" x14ac:dyDescent="0.25">
      <c r="A20" s="11">
        <f>B20</f>
        <v>41225</v>
      </c>
      <c r="B20" s="11">
        <v>41225</v>
      </c>
      <c r="C20" s="10">
        <v>46</v>
      </c>
      <c r="D20" s="9">
        <f>VLOOKUP(A20-2,доллар!$A$2:$B$5880,2,FALSE)</f>
        <v>31.496200000000002</v>
      </c>
      <c r="E20" s="12">
        <f t="shared" si="8"/>
        <v>1.4604936468526362</v>
      </c>
      <c r="F20" s="9" t="s">
        <v>194</v>
      </c>
    </row>
    <row r="21" spans="1:6" x14ac:dyDescent="0.25">
      <c r="A21" s="11">
        <f>B21</f>
        <v>41375</v>
      </c>
      <c r="B21" s="11">
        <v>41375</v>
      </c>
      <c r="C21" s="10">
        <v>64</v>
      </c>
      <c r="D21" s="9">
        <f>VLOOKUP(A21,доллар!$A$2:$B$5880,2,FALSE)</f>
        <v>31.003599999999999</v>
      </c>
      <c r="E21" s="12">
        <f t="shared" si="8"/>
        <v>2.0642764066108454</v>
      </c>
      <c r="F21" s="9">
        <v>2012</v>
      </c>
    </row>
    <row r="22" spans="1:6" ht="75" x14ac:dyDescent="0.25">
      <c r="A22" s="11">
        <f>B22-4</f>
        <v>41795</v>
      </c>
      <c r="B22" s="11">
        <v>41799</v>
      </c>
      <c r="C22" s="10">
        <v>152</v>
      </c>
      <c r="D22" s="9">
        <f>VLOOKUP(A22,доллар!$A$2:$B$5880,2,FALSE)</f>
        <v>35.139800000000001</v>
      </c>
      <c r="E22" s="12">
        <f t="shared" si="8"/>
        <v>4.3255795422853858</v>
      </c>
      <c r="F22" s="17" t="s">
        <v>195</v>
      </c>
    </row>
    <row r="23" spans="1:6" ht="75" x14ac:dyDescent="0.25">
      <c r="A23" s="11">
        <f>B23-4</f>
        <v>42153</v>
      </c>
      <c r="B23" s="11">
        <v>42157</v>
      </c>
      <c r="C23" s="10">
        <v>139</v>
      </c>
      <c r="D23" s="9">
        <f>VLOOKUP(A23,доллар!$A$2:$B$5880,2,FALSE)</f>
        <v>52.290700000000001</v>
      </c>
      <c r="E23" s="12">
        <f t="shared" si="8"/>
        <v>2.6582164706152338</v>
      </c>
      <c r="F23" s="17" t="s">
        <v>195</v>
      </c>
    </row>
    <row r="24" spans="1:6" x14ac:dyDescent="0.25">
      <c r="A24" s="11">
        <f>B24-5</f>
        <v>42530</v>
      </c>
      <c r="B24" s="11">
        <v>42535</v>
      </c>
      <c r="C24" s="10">
        <v>180</v>
      </c>
      <c r="D24" s="9">
        <f>VLOOKUP(A24,доллар!$A$2:$B$5880,2,FALSE)</f>
        <v>64.679699999999997</v>
      </c>
      <c r="E24" s="12">
        <f t="shared" ref="E24:E29" si="9">C24/D24</f>
        <v>2.7829442622646674</v>
      </c>
      <c r="F24" s="9">
        <v>2015</v>
      </c>
    </row>
    <row r="25" spans="1:6" x14ac:dyDescent="0.25">
      <c r="A25" s="11">
        <f>B25-4</f>
        <v>42629</v>
      </c>
      <c r="B25" s="11">
        <v>42633</v>
      </c>
      <c r="C25" s="10">
        <v>155</v>
      </c>
      <c r="D25" s="9">
        <f>VLOOKUP(A25,доллар!$A$2:$B$5880,2,FALSE)</f>
        <v>65.216999999999999</v>
      </c>
      <c r="E25" s="12">
        <f t="shared" si="9"/>
        <v>2.3766809267522273</v>
      </c>
      <c r="F25" s="9" t="s">
        <v>196</v>
      </c>
    </row>
    <row r="26" spans="1:6" x14ac:dyDescent="0.25">
      <c r="A26" s="11">
        <f>B26-4</f>
        <v>42923</v>
      </c>
      <c r="B26" s="11">
        <v>42927</v>
      </c>
      <c r="C26" s="10">
        <v>95</v>
      </c>
      <c r="D26" s="9">
        <f>VLOOKUP(A26,доллар!$A$2:$B$5880,2,FALSE)</f>
        <v>60.242600000000003</v>
      </c>
      <c r="E26" s="12">
        <f t="shared" si="9"/>
        <v>1.5769571698432669</v>
      </c>
      <c r="F26" s="9">
        <v>2016</v>
      </c>
    </row>
    <row r="27" spans="1:6" ht="90" x14ac:dyDescent="0.25">
      <c r="A27" s="11">
        <f>B27-4</f>
        <v>43000</v>
      </c>
      <c r="B27" s="11">
        <v>43004</v>
      </c>
      <c r="C27" s="10">
        <v>235</v>
      </c>
      <c r="D27" s="9">
        <f>VLOOKUP(A27,доллар!$A$2:$B$5880,2,FALSE)</f>
        <v>58.224200000000003</v>
      </c>
      <c r="E27" s="12">
        <f t="shared" si="9"/>
        <v>4.0361224370622519</v>
      </c>
      <c r="F27" s="17" t="s">
        <v>197</v>
      </c>
    </row>
    <row r="28" spans="1:6" ht="75" x14ac:dyDescent="0.25">
      <c r="A28" s="11">
        <f>B28-4</f>
        <v>43119</v>
      </c>
      <c r="B28" s="11">
        <v>43123</v>
      </c>
      <c r="C28" s="10">
        <v>112</v>
      </c>
      <c r="D28" s="9">
        <f>VLOOKUP(A28,доллар!$A$2:$B$5880,2,FALSE)</f>
        <v>56.759700000000002</v>
      </c>
      <c r="E28" s="12">
        <f t="shared" si="9"/>
        <v>1.9732310072111021</v>
      </c>
      <c r="F28" s="17" t="s">
        <v>195</v>
      </c>
    </row>
    <row r="29" spans="1:6" x14ac:dyDescent="0.25">
      <c r="A29" s="11">
        <f>B29-3</f>
        <v>43262</v>
      </c>
      <c r="B29" s="11">
        <v>43265</v>
      </c>
      <c r="C29" s="10">
        <v>185</v>
      </c>
      <c r="D29" s="9">
        <f>VLOOKUP(A29-1,доллар!$A$2:$B$5880,2,FALSE)</f>
        <v>62.3431</v>
      </c>
      <c r="E29" s="12">
        <f t="shared" si="9"/>
        <v>2.9674494851876152</v>
      </c>
      <c r="F29" s="9">
        <v>2017</v>
      </c>
    </row>
    <row r="30" spans="1:6" ht="75" x14ac:dyDescent="0.25">
      <c r="A30" s="11">
        <f>B30-4</f>
        <v>43399</v>
      </c>
      <c r="B30" s="11">
        <v>43403</v>
      </c>
      <c r="C30" s="10">
        <v>40</v>
      </c>
      <c r="D30" s="9">
        <f>VLOOKUP(A30,доллар!$A$2:$B$5880,2,FALSE)</f>
        <v>65.747600000000006</v>
      </c>
      <c r="E30" s="12">
        <f t="shared" ref="E30" si="10">C30/D30</f>
        <v>0.60838722630179654</v>
      </c>
      <c r="F30" s="17" t="s">
        <v>195</v>
      </c>
    </row>
    <row r="33" spans="1:1" x14ac:dyDescent="0.25">
      <c r="A33" t="s">
        <v>205</v>
      </c>
    </row>
    <row r="36" spans="1:1" x14ac:dyDescent="0.25">
      <c r="A36" t="s">
        <v>220</v>
      </c>
    </row>
  </sheetData>
  <pageMargins left="0.7" right="0.7" top="0.75" bottom="0.75" header="0.3" footer="0.3"/>
  <pageSetup paperSize="9" orientation="portrait" horizontalDpi="4294967295" verticalDpi="4294967295" r:id="rId1"/>
  <ignoredErrors>
    <ignoredError sqref="A24 D20" formula="1"/>
  </ignoredError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8"/>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4.2000000000000003E-2</v>
      </c>
      <c r="B2" s="6">
        <f>C7</f>
        <v>4.8899999999999997</v>
      </c>
      <c r="C2" s="6">
        <f>C8</f>
        <v>2.2951100000000002</v>
      </c>
      <c r="D2" s="6">
        <f>C9</f>
        <v>7.0551709999999996</v>
      </c>
      <c r="E2" s="6">
        <f>C10</f>
        <v>12.131500000000001</v>
      </c>
      <c r="F2" s="6">
        <f>C11</f>
        <v>11.7774</v>
      </c>
      <c r="G2" s="6">
        <f>0</f>
        <v>0</v>
      </c>
      <c r="H2" s="6">
        <f>C12</f>
        <v>39.770000000000003</v>
      </c>
      <c r="I2" s="6">
        <f>C13</f>
        <v>46.981999999999999</v>
      </c>
      <c r="J2" s="6">
        <f>C14</f>
        <v>0</v>
      </c>
      <c r="K2" s="6">
        <f>C15</f>
        <v>49.44</v>
      </c>
      <c r="L2" s="6">
        <f>C16</f>
        <v>197.94</v>
      </c>
      <c r="M2" s="6">
        <v>0</v>
      </c>
      <c r="N2" s="6">
        <v>0</v>
      </c>
      <c r="O2" s="6">
        <f>C17</f>
        <v>78.099999999999994</v>
      </c>
      <c r="P2" s="6">
        <f>C18</f>
        <v>56.27</v>
      </c>
      <c r="Q2" s="6">
        <f>C19</f>
        <v>222</v>
      </c>
      <c r="R2" s="6">
        <f>C20</f>
        <v>233</v>
      </c>
      <c r="S2" s="6">
        <f>C21</f>
        <v>231</v>
      </c>
    </row>
    <row r="3" spans="1:19" x14ac:dyDescent="0.25">
      <c r="A3" s="13">
        <f>E6</f>
        <v>1.4721345951629863E-3</v>
      </c>
      <c r="B3" s="13">
        <f>E7</f>
        <v>0.16920415224913496</v>
      </c>
      <c r="C3" s="13">
        <f>E8</f>
        <v>7.3566641130596175E-2</v>
      </c>
      <c r="D3" s="13">
        <f>E9</f>
        <v>0.22620050080314458</v>
      </c>
      <c r="E3" s="13">
        <f>E10</f>
        <v>0.41888802950153997</v>
      </c>
      <c r="F3" s="13">
        <f>E11</f>
        <v>0.42406544579909694</v>
      </c>
      <c r="G3" s="13">
        <v>0</v>
      </c>
      <c r="H3" s="13">
        <f>E12</f>
        <v>1.5379320479206788</v>
      </c>
      <c r="I3" s="13">
        <f>E13</f>
        <v>1.977997920201412</v>
      </c>
      <c r="J3" s="13">
        <f>E14</f>
        <v>0</v>
      </c>
      <c r="K3" s="13">
        <f>E15</f>
        <v>1.6094116727920231</v>
      </c>
      <c r="L3" s="13">
        <f>E16</f>
        <v>6.962608603890394</v>
      </c>
      <c r="M3" s="6">
        <v>0</v>
      </c>
      <c r="N3" s="6">
        <v>0</v>
      </c>
      <c r="O3" s="13">
        <f>E17</f>
        <v>2.2754023470731508</v>
      </c>
      <c r="P3" s="13">
        <f>E18</f>
        <v>1.0119611760834029</v>
      </c>
      <c r="Q3" s="13">
        <f>E19</f>
        <v>3.4767301822464378</v>
      </c>
      <c r="R3" s="13">
        <f>E20</f>
        <v>3.8639235573303439</v>
      </c>
      <c r="S3" s="13">
        <f>E21</f>
        <v>3.6763652683746648</v>
      </c>
    </row>
    <row r="5" spans="1:19" ht="60" x14ac:dyDescent="0.25">
      <c r="A5" s="9" t="s">
        <v>184</v>
      </c>
      <c r="B5" s="9" t="s">
        <v>185</v>
      </c>
      <c r="C5" s="9" t="s">
        <v>186</v>
      </c>
      <c r="D5" s="9" t="s">
        <v>187</v>
      </c>
      <c r="E5" s="9" t="s">
        <v>188</v>
      </c>
      <c r="F5" s="9" t="s">
        <v>189</v>
      </c>
    </row>
    <row r="6" spans="1:19" x14ac:dyDescent="0.25">
      <c r="A6" s="11">
        <f t="shared" ref="A6:A7" si="0">B6</f>
        <v>36641</v>
      </c>
      <c r="B6" s="16">
        <v>36641</v>
      </c>
      <c r="C6" s="9">
        <v>4.2000000000000003E-2</v>
      </c>
      <c r="D6" s="9">
        <f>VLOOKUP(A6,доллар!$A$2:$B$5880,2,FALSE)</f>
        <v>28.53</v>
      </c>
      <c r="E6" s="12">
        <f t="shared" ref="E6:E7" si="1">C6/D6</f>
        <v>1.4721345951629863E-3</v>
      </c>
      <c r="F6" s="9">
        <v>1999</v>
      </c>
    </row>
    <row r="7" spans="1:19" x14ac:dyDescent="0.25">
      <c r="A7" s="11">
        <f t="shared" si="0"/>
        <v>37007</v>
      </c>
      <c r="B7" s="16">
        <v>37007</v>
      </c>
      <c r="C7" s="9">
        <v>4.8899999999999997</v>
      </c>
      <c r="D7" s="9">
        <f>VLOOKUP(A7,доллар!$A$2:$B$5880,2,FALSE)</f>
        <v>28.9</v>
      </c>
      <c r="E7" s="12">
        <f t="shared" si="1"/>
        <v>0.16920415224913496</v>
      </c>
      <c r="F7" s="9">
        <v>2000</v>
      </c>
    </row>
    <row r="8" spans="1:19" x14ac:dyDescent="0.25">
      <c r="A8" s="11">
        <f>B8</f>
        <v>37373</v>
      </c>
      <c r="B8" s="16">
        <v>37373</v>
      </c>
      <c r="C8" s="9">
        <v>2.2951100000000002</v>
      </c>
      <c r="D8" s="9">
        <f>VLOOKUP(A8,доллар!$A$2:$B$5880,2,FALSE)</f>
        <v>31.197700000000001</v>
      </c>
      <c r="E8" s="12">
        <f>C8/D8</f>
        <v>7.3566641130596175E-2</v>
      </c>
      <c r="F8" s="9">
        <v>2001</v>
      </c>
    </row>
    <row r="9" spans="1:19" x14ac:dyDescent="0.25">
      <c r="A9" s="11">
        <f t="shared" ref="A9:A16" si="2">B9</f>
        <v>37730</v>
      </c>
      <c r="B9" s="16">
        <v>37730</v>
      </c>
      <c r="C9" s="9">
        <v>7.0551709999999996</v>
      </c>
      <c r="D9" s="9">
        <f>VLOOKUP(A9,доллар!$A$2:$B$5880,2,FALSE)</f>
        <v>31.189900000000002</v>
      </c>
      <c r="E9" s="12">
        <f t="shared" ref="E9:E14" si="3">C9/D9</f>
        <v>0.22620050080314458</v>
      </c>
      <c r="F9" s="9">
        <v>2002</v>
      </c>
    </row>
    <row r="10" spans="1:19" x14ac:dyDescent="0.25">
      <c r="A10" s="11">
        <f t="shared" si="2"/>
        <v>38110</v>
      </c>
      <c r="B10" s="11">
        <v>38110</v>
      </c>
      <c r="C10" s="10">
        <v>12.131500000000001</v>
      </c>
      <c r="D10" s="9">
        <f>VLOOKUP(A10-2,доллар!$A$2:$B$5880,2,FALSE)</f>
        <v>28.961200000000002</v>
      </c>
      <c r="E10" s="12">
        <f t="shared" si="3"/>
        <v>0.41888802950153997</v>
      </c>
      <c r="F10" s="9">
        <v>2003</v>
      </c>
    </row>
    <row r="11" spans="1:19" x14ac:dyDescent="0.25">
      <c r="A11" s="11">
        <f t="shared" si="2"/>
        <v>38474</v>
      </c>
      <c r="B11" s="11">
        <v>38474</v>
      </c>
      <c r="C11" s="10">
        <v>11.7774</v>
      </c>
      <c r="D11" s="9">
        <f>VLOOKUP(A11-2,доллар!$A$2:$B$5880,2,FALSE)</f>
        <v>27.772600000000001</v>
      </c>
      <c r="E11" s="12">
        <f t="shared" si="3"/>
        <v>0.42406544579909694</v>
      </c>
      <c r="F11" s="9">
        <v>2004</v>
      </c>
    </row>
    <row r="12" spans="1:19" x14ac:dyDescent="0.25">
      <c r="A12" s="11">
        <f t="shared" si="2"/>
        <v>39214</v>
      </c>
      <c r="B12" s="11">
        <v>39214</v>
      </c>
      <c r="C12" s="10">
        <v>39.770000000000003</v>
      </c>
      <c r="D12" s="9">
        <f>VLOOKUP(A12,доллар!$A$2:$B$5880,2,FALSE)</f>
        <v>25.859400000000001</v>
      </c>
      <c r="E12" s="12">
        <f t="shared" si="3"/>
        <v>1.5379320479206788</v>
      </c>
      <c r="F12" s="9">
        <v>2006</v>
      </c>
    </row>
    <row r="13" spans="1:19" x14ac:dyDescent="0.25">
      <c r="A13" s="11">
        <f t="shared" si="2"/>
        <v>39578</v>
      </c>
      <c r="B13" s="11">
        <v>39578</v>
      </c>
      <c r="C13" s="10">
        <v>46.981999999999999</v>
      </c>
      <c r="D13" s="9">
        <f>VLOOKUP(A13-2,доллар!$A$2:$B$5880,2,FALSE)</f>
        <v>23.752300000000002</v>
      </c>
      <c r="E13" s="12">
        <f t="shared" si="3"/>
        <v>1.977997920201412</v>
      </c>
      <c r="F13" s="9">
        <v>2007</v>
      </c>
    </row>
    <row r="14" spans="1:19" x14ac:dyDescent="0.25">
      <c r="A14" s="11">
        <f t="shared" si="2"/>
        <v>39941</v>
      </c>
      <c r="B14" s="11">
        <v>39941</v>
      </c>
      <c r="C14" s="10">
        <v>0</v>
      </c>
      <c r="D14" s="9">
        <f>VLOOKUP(A14,доллар!$A$2:$B$5880,2,FALSE)</f>
        <v>32.791499999999999</v>
      </c>
      <c r="E14" s="12">
        <f t="shared" si="3"/>
        <v>0</v>
      </c>
      <c r="F14" s="9">
        <v>2008</v>
      </c>
    </row>
    <row r="15" spans="1:19" x14ac:dyDescent="0.25">
      <c r="A15" s="11">
        <f t="shared" si="2"/>
        <v>40309</v>
      </c>
      <c r="B15" s="11">
        <v>40309</v>
      </c>
      <c r="C15" s="10">
        <v>49.44</v>
      </c>
      <c r="D15" s="9">
        <f>VLOOKUP(A15-3,доллар!$A$2:$B$5880,2,FALSE)</f>
        <v>30.7193</v>
      </c>
      <c r="E15" s="12">
        <f t="shared" ref="E15:E21" si="4">C15/D15</f>
        <v>1.6094116727920231</v>
      </c>
      <c r="F15" s="9">
        <v>2009</v>
      </c>
    </row>
    <row r="16" spans="1:19" x14ac:dyDescent="0.25">
      <c r="A16" s="11">
        <f t="shared" si="2"/>
        <v>40633</v>
      </c>
      <c r="B16" s="11">
        <v>40633</v>
      </c>
      <c r="C16" s="10">
        <v>197.94</v>
      </c>
      <c r="D16" s="9">
        <f>VLOOKUP(A16,доллар!$A$2:$B$5880,2,FALSE)</f>
        <v>28.428999999999998</v>
      </c>
      <c r="E16" s="12">
        <f t="shared" si="4"/>
        <v>6.962608603890394</v>
      </c>
      <c r="F16" s="9">
        <v>2010</v>
      </c>
    </row>
    <row r="17" spans="1:6" x14ac:dyDescent="0.25">
      <c r="A17" s="11">
        <f>B17-4</f>
        <v>41825</v>
      </c>
      <c r="B17" s="11">
        <v>41829</v>
      </c>
      <c r="C17" s="10">
        <v>78.099999999999994</v>
      </c>
      <c r="D17" s="9">
        <f>VLOOKUP(A17,доллар!$A$2:$B$5880,2,FALSE)</f>
        <v>34.323599999999999</v>
      </c>
      <c r="E17" s="12">
        <f t="shared" si="4"/>
        <v>2.2754023470731508</v>
      </c>
      <c r="F17" s="9">
        <v>2013</v>
      </c>
    </row>
    <row r="18" spans="1:6" x14ac:dyDescent="0.25">
      <c r="A18" s="11">
        <f>B18-2</f>
        <v>42191</v>
      </c>
      <c r="B18" s="11">
        <v>42193</v>
      </c>
      <c r="C18" s="10">
        <v>56.27</v>
      </c>
      <c r="D18" s="9">
        <f>VLOOKUP(A18-2,доллар!$A$2:$B$5880,2,FALSE)</f>
        <v>55.604900000000001</v>
      </c>
      <c r="E18" s="12">
        <f t="shared" si="4"/>
        <v>1.0119611760834029</v>
      </c>
      <c r="F18" s="9">
        <v>2014</v>
      </c>
    </row>
    <row r="19" spans="1:6" x14ac:dyDescent="0.25">
      <c r="A19" s="11">
        <f>B19-4</f>
        <v>42565</v>
      </c>
      <c r="B19" s="11">
        <v>42569</v>
      </c>
      <c r="C19" s="10">
        <v>222</v>
      </c>
      <c r="D19" s="9">
        <f>VLOOKUP(A19,доллар!$A$2:$B$5880,2,FALSE)</f>
        <v>63.853099999999998</v>
      </c>
      <c r="E19" s="12">
        <f t="shared" si="4"/>
        <v>3.4767301822464378</v>
      </c>
      <c r="F19" s="9">
        <v>2015</v>
      </c>
    </row>
    <row r="20" spans="1:6" x14ac:dyDescent="0.25">
      <c r="A20" s="11">
        <f>B20-2</f>
        <v>42927</v>
      </c>
      <c r="B20" s="11">
        <v>42929</v>
      </c>
      <c r="C20" s="10">
        <v>233</v>
      </c>
      <c r="D20" s="9">
        <f>VLOOKUP(A20,доллар!$A$2:$B$5880,2,FALSE)</f>
        <v>60.301400000000001</v>
      </c>
      <c r="E20" s="12">
        <f t="shared" si="4"/>
        <v>3.8639235573303439</v>
      </c>
      <c r="F20" s="9">
        <v>2016</v>
      </c>
    </row>
    <row r="21" spans="1:6" x14ac:dyDescent="0.25">
      <c r="A21" s="11">
        <f>B21-2</f>
        <v>43291</v>
      </c>
      <c r="B21" s="11">
        <v>43293</v>
      </c>
      <c r="C21" s="10">
        <v>231</v>
      </c>
      <c r="D21" s="9">
        <f>VLOOKUP(A21,доллар!$A$2:$B$5880,2,FALSE)</f>
        <v>62.833799999999997</v>
      </c>
      <c r="E21" s="12">
        <f t="shared" si="4"/>
        <v>3.6763652683746648</v>
      </c>
      <c r="F21" s="9">
        <v>2017</v>
      </c>
    </row>
    <row r="28" spans="1:6" x14ac:dyDescent="0.25">
      <c r="A28" t="s">
        <v>220</v>
      </c>
    </row>
  </sheetData>
  <pageMargins left="0.7" right="0.7" top="0.75" bottom="0.75" header="0.3" footer="0.3"/>
  <ignoredErrors>
    <ignoredError sqref="D12:D18 A18:A19" formula="1"/>
  </ignoredErrors>
  <legacy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t="s">
        <v>206</v>
      </c>
      <c r="N2" s="6">
        <f>C6</f>
        <v>64.510000000000005</v>
      </c>
      <c r="O2" s="6">
        <f>C7</f>
        <v>64.510000000000005</v>
      </c>
      <c r="P2" s="6">
        <f>C8+C9</f>
        <v>80.64</v>
      </c>
      <c r="Q2" s="6">
        <f>C10+C11</f>
        <v>80.63000000000001</v>
      </c>
      <c r="R2" s="6">
        <f>C12</f>
        <v>32.25</v>
      </c>
      <c r="S2" s="6">
        <v>0</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t="s">
        <v>206</v>
      </c>
      <c r="N3" s="13">
        <f>E6</f>
        <v>2.0583524246504536</v>
      </c>
      <c r="O3" s="13">
        <f>E7</f>
        <v>1.8738852837116349</v>
      </c>
      <c r="P3" s="13">
        <f>E8+E9</f>
        <v>1.1958977819654384</v>
      </c>
      <c r="Q3" s="13">
        <f>E10+E11</f>
        <v>1.2787056454847456</v>
      </c>
      <c r="R3" s="13">
        <f>E12</f>
        <v>0.53533546028889856</v>
      </c>
      <c r="S3" s="6">
        <v>0</v>
      </c>
    </row>
    <row r="5" spans="1:19" ht="60" x14ac:dyDescent="0.25">
      <c r="A5" s="9" t="s">
        <v>184</v>
      </c>
      <c r="B5" s="9" t="s">
        <v>185</v>
      </c>
      <c r="C5" s="9" t="s">
        <v>186</v>
      </c>
      <c r="D5" s="9" t="s">
        <v>187</v>
      </c>
      <c r="E5" s="9" t="s">
        <v>188</v>
      </c>
      <c r="F5" s="9" t="s">
        <v>189</v>
      </c>
    </row>
    <row r="6" spans="1:19" ht="30" x14ac:dyDescent="0.25">
      <c r="A6" s="11">
        <f>B6</f>
        <v>41415</v>
      </c>
      <c r="B6" s="16">
        <v>41415</v>
      </c>
      <c r="C6" s="9">
        <v>64.510000000000005</v>
      </c>
      <c r="D6" s="9">
        <f>VLOOKUP(A6,доллар!$A$2:$B$5880,2,FALSE)</f>
        <v>31.340599999999998</v>
      </c>
      <c r="E6" s="12">
        <f>C6/D6</f>
        <v>2.0583524246504536</v>
      </c>
      <c r="F6" s="9" t="s">
        <v>275</v>
      </c>
    </row>
    <row r="7" spans="1:19" x14ac:dyDescent="0.25">
      <c r="A7" s="11">
        <f>B7-2</f>
        <v>41829</v>
      </c>
      <c r="B7" s="16">
        <v>41831</v>
      </c>
      <c r="C7" s="9">
        <v>64.510000000000005</v>
      </c>
      <c r="D7" s="9">
        <f>VLOOKUP(A7,доллар!$A$2:$B$5880,2,FALSE)</f>
        <v>34.425800000000002</v>
      </c>
      <c r="E7" s="12">
        <f t="shared" ref="E7:E12" si="0">C7/D7</f>
        <v>1.8738852837116349</v>
      </c>
      <c r="F7" s="9">
        <v>2013</v>
      </c>
    </row>
    <row r="8" spans="1:19" x14ac:dyDescent="0.25">
      <c r="A8" s="11">
        <f>B8-4</f>
        <v>42194</v>
      </c>
      <c r="B8" s="11">
        <v>42198</v>
      </c>
      <c r="C8" s="10">
        <v>16.13</v>
      </c>
      <c r="D8" s="9">
        <f>VLOOKUP(A8,доллар!$A$2:$B$5880,2,FALSE)</f>
        <v>57.217399999999998</v>
      </c>
      <c r="E8" s="12">
        <f t="shared" si="0"/>
        <v>0.28190725198977934</v>
      </c>
      <c r="F8" s="9">
        <v>2014</v>
      </c>
    </row>
    <row r="9" spans="1:19" x14ac:dyDescent="0.25">
      <c r="A9" s="11">
        <f>B9-4</f>
        <v>42356</v>
      </c>
      <c r="B9" s="11">
        <v>42360</v>
      </c>
      <c r="C9" s="10">
        <v>64.510000000000005</v>
      </c>
      <c r="D9" s="9">
        <f>VLOOKUP(A9,доллар!$A$2:$B$5880,2,FALSE)</f>
        <v>70.580600000000004</v>
      </c>
      <c r="E9" s="12">
        <f t="shared" si="0"/>
        <v>0.91399052997565911</v>
      </c>
      <c r="F9" s="9" t="s">
        <v>214</v>
      </c>
    </row>
    <row r="10" spans="1:19" ht="30" x14ac:dyDescent="0.25">
      <c r="A10" s="11">
        <f>B10-4</f>
        <v>42558</v>
      </c>
      <c r="B10" s="11">
        <v>42562</v>
      </c>
      <c r="C10" s="10">
        <f>48.38+8.06</f>
        <v>56.440000000000005</v>
      </c>
      <c r="D10" s="9">
        <f>VLOOKUP(A10-2,доллар!$A$2:$B$5880,2,FALSE)</f>
        <v>63.684399999999997</v>
      </c>
      <c r="E10" s="12">
        <f t="shared" si="0"/>
        <v>0.88624529712143019</v>
      </c>
      <c r="F10" s="9" t="s">
        <v>276</v>
      </c>
    </row>
    <row r="11" spans="1:19" x14ac:dyDescent="0.25">
      <c r="A11" s="11">
        <f>B11-4</f>
        <v>42720</v>
      </c>
      <c r="B11" s="11">
        <v>42724</v>
      </c>
      <c r="C11" s="10">
        <v>24.19</v>
      </c>
      <c r="D11" s="9">
        <f>VLOOKUP(A11,доллар!$A$2:$B$5880,2,FALSE)</f>
        <v>61.636800000000001</v>
      </c>
      <c r="E11" s="12">
        <f t="shared" si="0"/>
        <v>0.39246034836331545</v>
      </c>
      <c r="F11" s="9" t="s">
        <v>215</v>
      </c>
    </row>
    <row r="12" spans="1:19" x14ac:dyDescent="0.25">
      <c r="A12" s="11">
        <f>B12-4</f>
        <v>42923</v>
      </c>
      <c r="B12" s="11">
        <v>42927</v>
      </c>
      <c r="C12" s="10">
        <v>32.25</v>
      </c>
      <c r="D12" s="9">
        <f>VLOOKUP(A12,доллар!$A$2:$B$5880,2,FALSE)</f>
        <v>60.242600000000003</v>
      </c>
      <c r="E12" s="12">
        <f t="shared" si="0"/>
        <v>0.53533546028889856</v>
      </c>
      <c r="F12" s="9">
        <v>2016</v>
      </c>
    </row>
    <row r="29" spans="1:1" x14ac:dyDescent="0.25">
      <c r="A29" t="s">
        <v>220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H10" sqref="H10"/>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f>
        <v>0.39</v>
      </c>
      <c r="F2" s="6">
        <f>C7</f>
        <v>13.7</v>
      </c>
      <c r="G2" s="6">
        <f>C8</f>
        <v>12.73</v>
      </c>
      <c r="H2" s="6">
        <f>C9</f>
        <v>19.7</v>
      </c>
      <c r="I2" s="6">
        <f>C10</f>
        <v>26.38</v>
      </c>
      <c r="J2" s="6">
        <f>C11</f>
        <v>5.53</v>
      </c>
      <c r="K2" s="6">
        <f>C12</f>
        <v>1.0900000000000001</v>
      </c>
      <c r="L2" s="6">
        <f>C13</f>
        <v>8.73</v>
      </c>
      <c r="M2" s="6">
        <f>C14</f>
        <v>8.06</v>
      </c>
      <c r="N2" s="6">
        <f>C15</f>
        <v>0</v>
      </c>
      <c r="O2" s="6">
        <f>C16</f>
        <v>0</v>
      </c>
      <c r="P2" s="6">
        <f>C17</f>
        <v>0</v>
      </c>
      <c r="Q2" s="6">
        <f>C18</f>
        <v>0</v>
      </c>
      <c r="R2" s="6">
        <f>C19</f>
        <v>0</v>
      </c>
      <c r="S2" s="6">
        <f>C20</f>
        <v>0</v>
      </c>
    </row>
    <row r="3" spans="1:19" x14ac:dyDescent="0.25">
      <c r="A3" s="6" t="s">
        <v>206</v>
      </c>
      <c r="B3" s="6" t="s">
        <v>206</v>
      </c>
      <c r="C3" s="6" t="s">
        <v>206</v>
      </c>
      <c r="D3" s="6" t="s">
        <v>206</v>
      </c>
      <c r="E3" s="13">
        <f>E6</f>
        <v>1.3455235466620667E-2</v>
      </c>
      <c r="F3" s="13">
        <f>E7</f>
        <v>0.48817337637810987</v>
      </c>
      <c r="G3" s="13">
        <f>E8</f>
        <v>0.47065522009509236</v>
      </c>
      <c r="H3" s="13">
        <f>E9</f>
        <v>0.7609585760417793</v>
      </c>
      <c r="I3" s="13">
        <f>E10</f>
        <v>1.1132304783768272</v>
      </c>
      <c r="J3" s="13">
        <f>E11</f>
        <v>0.18123363407847776</v>
      </c>
      <c r="K3" s="13">
        <f>E12</f>
        <v>3.5096079542527435E-2</v>
      </c>
      <c r="L3" s="13">
        <f>E13</f>
        <v>0.30716399320228144</v>
      </c>
      <c r="M3" s="13">
        <f>E14</f>
        <v>0.25867989806856623</v>
      </c>
      <c r="N3" s="13">
        <f>E15</f>
        <v>0</v>
      </c>
      <c r="O3" s="13">
        <f>E16</f>
        <v>0</v>
      </c>
      <c r="P3" s="13">
        <f>E17</f>
        <v>0</v>
      </c>
      <c r="Q3" s="13">
        <f>E18</f>
        <v>0</v>
      </c>
      <c r="R3" s="13">
        <f>E19</f>
        <v>0</v>
      </c>
      <c r="S3" s="13">
        <f>E20</f>
        <v>0</v>
      </c>
    </row>
    <row r="5" spans="1:19" ht="60" x14ac:dyDescent="0.25">
      <c r="A5" s="9" t="s">
        <v>184</v>
      </c>
      <c r="B5" s="9" t="s">
        <v>185</v>
      </c>
      <c r="C5" s="9" t="s">
        <v>186</v>
      </c>
      <c r="D5" s="9" t="s">
        <v>187</v>
      </c>
      <c r="E5" s="9" t="s">
        <v>188</v>
      </c>
      <c r="F5" s="9" t="s">
        <v>189</v>
      </c>
    </row>
    <row r="6" spans="1:19" x14ac:dyDescent="0.25">
      <c r="A6" s="11">
        <f t="shared" ref="A6:A10" si="0">B6</f>
        <v>38135</v>
      </c>
      <c r="B6" s="16">
        <v>38135</v>
      </c>
      <c r="C6" s="9">
        <v>0.39</v>
      </c>
      <c r="D6" s="9">
        <f>VLOOKUP(A6,доллар!$A$2:$B$5880,2,FALSE)</f>
        <v>28.984999999999999</v>
      </c>
      <c r="E6" s="12">
        <f t="shared" ref="E6:E10" si="1">C6/D6</f>
        <v>1.3455235466620667E-2</v>
      </c>
      <c r="F6" s="9">
        <v>2003</v>
      </c>
    </row>
    <row r="7" spans="1:19" x14ac:dyDescent="0.25">
      <c r="A7" s="11">
        <f t="shared" si="0"/>
        <v>38499</v>
      </c>
      <c r="B7" s="16">
        <v>38499</v>
      </c>
      <c r="C7" s="9">
        <v>13.7</v>
      </c>
      <c r="D7" s="9">
        <f>VLOOKUP(A7,доллар!$A$2:$B$5880,2,FALSE)</f>
        <v>28.063800000000001</v>
      </c>
      <c r="E7" s="12">
        <f t="shared" si="1"/>
        <v>0.48817337637810987</v>
      </c>
      <c r="F7" s="9">
        <v>2004</v>
      </c>
    </row>
    <row r="8" spans="1:19" x14ac:dyDescent="0.25">
      <c r="A8" s="11">
        <f t="shared" si="0"/>
        <v>38870</v>
      </c>
      <c r="B8" s="16">
        <v>38870</v>
      </c>
      <c r="C8" s="9">
        <v>12.73</v>
      </c>
      <c r="D8" s="9">
        <f>VLOOKUP(A8,доллар!$A$2:$B$5880,2,FALSE)</f>
        <v>27.0474</v>
      </c>
      <c r="E8" s="12">
        <f t="shared" si="1"/>
        <v>0.47065522009509236</v>
      </c>
      <c r="F8" s="9">
        <v>2005</v>
      </c>
    </row>
    <row r="9" spans="1:19" x14ac:dyDescent="0.25">
      <c r="A9" s="11">
        <f t="shared" si="0"/>
        <v>39231</v>
      </c>
      <c r="B9" s="16">
        <v>39231</v>
      </c>
      <c r="C9" s="9">
        <v>19.7</v>
      </c>
      <c r="D9" s="9">
        <f>VLOOKUP(A9,доллар!$A$2:$B$5880,2,FALSE)</f>
        <v>25.888400000000001</v>
      </c>
      <c r="E9" s="12">
        <f t="shared" si="1"/>
        <v>0.7609585760417793</v>
      </c>
      <c r="F9" s="9">
        <v>2006</v>
      </c>
    </row>
    <row r="10" spans="1:19" x14ac:dyDescent="0.25">
      <c r="A10" s="11">
        <f t="shared" si="0"/>
        <v>39603</v>
      </c>
      <c r="B10" s="16">
        <v>39603</v>
      </c>
      <c r="C10" s="9">
        <v>26.38</v>
      </c>
      <c r="D10" s="9">
        <f>VLOOKUP(A10,доллар!$A$2:$B$5880,2,FALSE)</f>
        <v>23.6968</v>
      </c>
      <c r="E10" s="12">
        <f t="shared" si="1"/>
        <v>1.1132304783768272</v>
      </c>
      <c r="F10" s="9">
        <v>2007</v>
      </c>
    </row>
    <row r="11" spans="1:19" x14ac:dyDescent="0.25">
      <c r="A11" s="11">
        <f>B11</f>
        <v>39968</v>
      </c>
      <c r="B11" s="16">
        <v>39968</v>
      </c>
      <c r="C11" s="9">
        <v>5.53</v>
      </c>
      <c r="D11" s="9">
        <f>VLOOKUP(A11,доллар!$A$2:$B$5880,2,FALSE)</f>
        <v>30.513100000000001</v>
      </c>
      <c r="E11" s="12">
        <f>C11/D11</f>
        <v>0.18123363407847776</v>
      </c>
      <c r="F11" s="9">
        <v>2008</v>
      </c>
    </row>
    <row r="12" spans="1:19" x14ac:dyDescent="0.25">
      <c r="A12" s="11">
        <f t="shared" ref="A12:A15" si="2">B12</f>
        <v>40322</v>
      </c>
      <c r="B12" s="16">
        <v>40322</v>
      </c>
      <c r="C12" s="9">
        <v>1.0900000000000001</v>
      </c>
      <c r="D12" s="9">
        <f>VLOOKUP(A12-2,доллар!$A$2:$B$5880,2,FALSE)</f>
        <v>31.057600000000001</v>
      </c>
      <c r="E12" s="12">
        <f t="shared" ref="E12:E20" si="3">C12/D12</f>
        <v>3.5096079542527435E-2</v>
      </c>
      <c r="F12" s="9">
        <v>2009</v>
      </c>
    </row>
    <row r="13" spans="1:19" x14ac:dyDescent="0.25">
      <c r="A13" s="11">
        <f t="shared" si="2"/>
        <v>40653</v>
      </c>
      <c r="B13" s="11">
        <v>40653</v>
      </c>
      <c r="C13" s="10">
        <v>8.73</v>
      </c>
      <c r="D13" s="9">
        <f>VLOOKUP(A13,доллар!$A$2:$B$5880,2,FALSE)</f>
        <v>28.421299999999999</v>
      </c>
      <c r="E13" s="12">
        <f t="shared" si="3"/>
        <v>0.30716399320228144</v>
      </c>
      <c r="F13" s="9">
        <v>2010</v>
      </c>
    </row>
    <row r="14" spans="1:19" x14ac:dyDescent="0.25">
      <c r="A14" s="11">
        <f t="shared" si="2"/>
        <v>41051</v>
      </c>
      <c r="B14" s="11">
        <v>41051</v>
      </c>
      <c r="C14" s="10">
        <v>8.06</v>
      </c>
      <c r="D14" s="9">
        <f>VLOOKUP(A14,доллар!$A$2:$B$5880,2,FALSE)</f>
        <v>31.158200000000001</v>
      </c>
      <c r="E14" s="12">
        <f t="shared" si="3"/>
        <v>0.25867989806856623</v>
      </c>
      <c r="F14" s="9">
        <v>2011</v>
      </c>
    </row>
    <row r="15" spans="1:19" x14ac:dyDescent="0.25">
      <c r="A15" s="11">
        <f t="shared" si="2"/>
        <v>41411</v>
      </c>
      <c r="B15" s="11">
        <v>41411</v>
      </c>
      <c r="C15" s="10">
        <v>0</v>
      </c>
      <c r="D15" s="9">
        <f>VLOOKUP(A15,доллар!$A$2:$B$5880,2,FALSE)</f>
        <v>31.416599999999999</v>
      </c>
      <c r="E15" s="12">
        <f t="shared" si="3"/>
        <v>0</v>
      </c>
      <c r="F15" s="9">
        <v>2012</v>
      </c>
    </row>
    <row r="16" spans="1:19" x14ac:dyDescent="0.25">
      <c r="A16" s="11">
        <f>B16-2</f>
        <v>41829</v>
      </c>
      <c r="B16" s="11">
        <v>41831</v>
      </c>
      <c r="C16" s="10">
        <v>0</v>
      </c>
      <c r="D16" s="9">
        <f>VLOOKUP(A16,доллар!$A$2:$B$5880,2,FALSE)</f>
        <v>34.425800000000002</v>
      </c>
      <c r="E16" s="12">
        <f t="shared" si="3"/>
        <v>0</v>
      </c>
      <c r="F16" s="9">
        <v>2013</v>
      </c>
    </row>
    <row r="17" spans="1:6" x14ac:dyDescent="0.25">
      <c r="A17" s="11">
        <f>B17-3</f>
        <v>42193</v>
      </c>
      <c r="B17" s="11">
        <v>42196</v>
      </c>
      <c r="C17" s="10">
        <v>0</v>
      </c>
      <c r="D17" s="9">
        <f>VLOOKUP(A17,доллар!$A$2:$B$5880,2,FALSE)</f>
        <v>57.219200000000001</v>
      </c>
      <c r="E17" s="12">
        <f t="shared" si="3"/>
        <v>0</v>
      </c>
      <c r="F17" s="9">
        <v>2014</v>
      </c>
    </row>
    <row r="18" spans="1:6" x14ac:dyDescent="0.25">
      <c r="A18" s="11">
        <f>B18-4</f>
        <v>42558</v>
      </c>
      <c r="B18" s="11">
        <v>42562</v>
      </c>
      <c r="C18" s="10">
        <v>0</v>
      </c>
      <c r="D18" s="9">
        <f>VLOOKUP(A18,доллар!$A$2:$B$5880,2,FALSE)</f>
        <v>64.630399999999995</v>
      </c>
      <c r="E18" s="12">
        <f t="shared" si="3"/>
        <v>0</v>
      </c>
      <c r="F18" s="9">
        <v>2015</v>
      </c>
    </row>
    <row r="19" spans="1:6" x14ac:dyDescent="0.25">
      <c r="A19" s="11">
        <f>B19-4</f>
        <v>42923</v>
      </c>
      <c r="B19" s="11">
        <v>42927</v>
      </c>
      <c r="C19" s="10">
        <v>0</v>
      </c>
      <c r="D19" s="9">
        <f>VLOOKUP(A19,доллар!$A$2:$B$5880,2,FALSE)</f>
        <v>60.242600000000003</v>
      </c>
      <c r="E19" s="12">
        <f t="shared" si="3"/>
        <v>0</v>
      </c>
      <c r="F19" s="9">
        <v>2016</v>
      </c>
    </row>
    <row r="20" spans="1:6" x14ac:dyDescent="0.25">
      <c r="A20" s="11">
        <f>B20-2</f>
        <v>43297</v>
      </c>
      <c r="B20" s="11">
        <v>43299</v>
      </c>
      <c r="C20" s="10">
        <v>0</v>
      </c>
      <c r="D20" s="9">
        <f>VLOOKUP(A20-2,доллар!$A$2:$B$5880,2,FALSE)</f>
        <v>62.293399999999998</v>
      </c>
      <c r="E20" s="12">
        <f t="shared" si="3"/>
        <v>0</v>
      </c>
      <c r="F20" s="9">
        <v>2017</v>
      </c>
    </row>
    <row r="34" spans="1:1" x14ac:dyDescent="0.25">
      <c r="A34" t="s">
        <v>220</v>
      </c>
    </row>
  </sheetData>
  <pageMargins left="0.7" right="0.7" top="0.75" bottom="0.75" header="0.3" footer="0.3"/>
  <ignoredErrors>
    <ignoredError sqref="D12" 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f>C6</f>
        <v>50.55</v>
      </c>
      <c r="K2" s="6">
        <f>C7</f>
        <v>3.29</v>
      </c>
      <c r="L2" s="6">
        <f>C8</f>
        <v>26.21</v>
      </c>
      <c r="M2" s="6">
        <f>C9</f>
        <v>31.28</v>
      </c>
      <c r="N2" s="6">
        <f>C10</f>
        <v>0.05</v>
      </c>
      <c r="O2" s="6">
        <f>C11</f>
        <v>0.05</v>
      </c>
      <c r="P2" s="6">
        <f>C12</f>
        <v>0.05</v>
      </c>
      <c r="Q2" s="6">
        <f>C13</f>
        <v>0.05</v>
      </c>
      <c r="R2" s="6">
        <f>C14</f>
        <v>10.28</v>
      </c>
      <c r="S2" s="6">
        <f>C15</f>
        <v>16.66</v>
      </c>
    </row>
    <row r="3" spans="1:19" x14ac:dyDescent="0.25">
      <c r="A3" s="6" t="s">
        <v>206</v>
      </c>
      <c r="B3" s="6" t="s">
        <v>206</v>
      </c>
      <c r="C3" s="6" t="s">
        <v>206</v>
      </c>
      <c r="D3" s="6" t="s">
        <v>206</v>
      </c>
      <c r="E3" s="6" t="s">
        <v>206</v>
      </c>
      <c r="F3" s="6" t="s">
        <v>206</v>
      </c>
      <c r="G3" s="6" t="s">
        <v>206</v>
      </c>
      <c r="H3" s="6" t="s">
        <v>206</v>
      </c>
      <c r="I3" s="6" t="s">
        <v>206</v>
      </c>
      <c r="J3" s="13">
        <f>E6</f>
        <v>1.6566654977698101</v>
      </c>
      <c r="K3" s="13">
        <f>E7</f>
        <v>0.1059322033898305</v>
      </c>
      <c r="L3" s="13">
        <f>E8</f>
        <v>0.92219567718577267</v>
      </c>
      <c r="M3" s="13">
        <f>E9</f>
        <v>1.0039090833231701</v>
      </c>
      <c r="N3" s="13">
        <f>E10</f>
        <v>1.5915153135603471E-3</v>
      </c>
      <c r="O3" s="13">
        <f>E11</f>
        <v>1.452399072788432E-3</v>
      </c>
      <c r="P3" s="13">
        <f>E12</f>
        <v>8.7383255970024053E-4</v>
      </c>
      <c r="Q3" s="13">
        <f>E13</f>
        <v>7.7362974699212762E-4</v>
      </c>
      <c r="R3" s="13">
        <f>E14</f>
        <v>0.17064336532619773</v>
      </c>
      <c r="S3" s="13">
        <f>E15</f>
        <v>0.26744406309496671</v>
      </c>
    </row>
    <row r="5" spans="1:19" ht="60" x14ac:dyDescent="0.25">
      <c r="A5" s="9" t="s">
        <v>184</v>
      </c>
      <c r="B5" s="9" t="s">
        <v>185</v>
      </c>
      <c r="C5" s="9" t="s">
        <v>186</v>
      </c>
      <c r="D5" s="9" t="s">
        <v>187</v>
      </c>
      <c r="E5" s="9" t="s">
        <v>188</v>
      </c>
      <c r="F5" s="9" t="s">
        <v>189</v>
      </c>
    </row>
    <row r="6" spans="1:19" x14ac:dyDescent="0.25">
      <c r="A6" s="11">
        <f>B6</f>
        <v>39968</v>
      </c>
      <c r="B6" s="16">
        <v>39968</v>
      </c>
      <c r="C6" s="9">
        <v>50.55</v>
      </c>
      <c r="D6" s="9">
        <f>VLOOKUP(A6,доллар!$A$2:$B$5880,2,FALSE)</f>
        <v>30.513100000000001</v>
      </c>
      <c r="E6" s="12">
        <f>C6/D6</f>
        <v>1.6566654977698101</v>
      </c>
      <c r="F6" s="9">
        <v>2008</v>
      </c>
    </row>
    <row r="7" spans="1:19" x14ac:dyDescent="0.25">
      <c r="A7" s="11">
        <f t="shared" ref="A7:A10" si="0">B7</f>
        <v>40322</v>
      </c>
      <c r="B7" s="16">
        <v>40322</v>
      </c>
      <c r="C7" s="9">
        <v>3.29</v>
      </c>
      <c r="D7" s="9">
        <f>VLOOKUP(A7-2,доллар!$A$2:$B$5880,2,FALSE)</f>
        <v>31.057600000000001</v>
      </c>
      <c r="E7" s="12">
        <f t="shared" ref="E7:E12" si="1">C7/D7</f>
        <v>0.1059322033898305</v>
      </c>
      <c r="F7" s="9">
        <v>2009</v>
      </c>
    </row>
    <row r="8" spans="1:19" x14ac:dyDescent="0.25">
      <c r="A8" s="11">
        <f t="shared" si="0"/>
        <v>40653</v>
      </c>
      <c r="B8" s="11">
        <v>40653</v>
      </c>
      <c r="C8" s="10">
        <v>26.21</v>
      </c>
      <c r="D8" s="9">
        <f>VLOOKUP(A8,доллар!$A$2:$B$5880,2,FALSE)</f>
        <v>28.421299999999999</v>
      </c>
      <c r="E8" s="12">
        <f t="shared" si="1"/>
        <v>0.92219567718577267</v>
      </c>
      <c r="F8" s="9">
        <v>2010</v>
      </c>
    </row>
    <row r="9" spans="1:19" x14ac:dyDescent="0.25">
      <c r="A9" s="11">
        <f t="shared" si="0"/>
        <v>41051</v>
      </c>
      <c r="B9" s="11">
        <v>41051</v>
      </c>
      <c r="C9" s="10">
        <v>31.28</v>
      </c>
      <c r="D9" s="9">
        <f>VLOOKUP(A9,доллар!$A$2:$B$5880,2,FALSE)</f>
        <v>31.158200000000001</v>
      </c>
      <c r="E9" s="12">
        <f t="shared" si="1"/>
        <v>1.0039090833231701</v>
      </c>
      <c r="F9" s="9">
        <v>2011</v>
      </c>
    </row>
    <row r="10" spans="1:19" x14ac:dyDescent="0.25">
      <c r="A10" s="11">
        <f t="shared" si="0"/>
        <v>41411</v>
      </c>
      <c r="B10" s="11">
        <v>41411</v>
      </c>
      <c r="C10" s="10">
        <v>0.05</v>
      </c>
      <c r="D10" s="9">
        <f>VLOOKUP(A10,доллар!$A$2:$B$5880,2,FALSE)</f>
        <v>31.416599999999999</v>
      </c>
      <c r="E10" s="12">
        <f t="shared" si="1"/>
        <v>1.5915153135603471E-3</v>
      </c>
      <c r="F10" s="9">
        <v>2012</v>
      </c>
    </row>
    <row r="11" spans="1:19" x14ac:dyDescent="0.25">
      <c r="A11" s="11">
        <f>B11-2</f>
        <v>41829</v>
      </c>
      <c r="B11" s="11">
        <v>41831</v>
      </c>
      <c r="C11" s="10">
        <v>0.05</v>
      </c>
      <c r="D11" s="9">
        <f>VLOOKUP(A11,доллар!$A$2:$B$5880,2,FALSE)</f>
        <v>34.425800000000002</v>
      </c>
      <c r="E11" s="12">
        <f t="shared" si="1"/>
        <v>1.452399072788432E-3</v>
      </c>
      <c r="F11" s="9">
        <v>2013</v>
      </c>
    </row>
    <row r="12" spans="1:19" x14ac:dyDescent="0.25">
      <c r="A12" s="11">
        <f>B12-3</f>
        <v>42193</v>
      </c>
      <c r="B12" s="11">
        <v>42196</v>
      </c>
      <c r="C12" s="10">
        <v>0.05</v>
      </c>
      <c r="D12" s="9">
        <f>VLOOKUP(A12,доллар!$A$2:$B$5880,2,FALSE)</f>
        <v>57.219200000000001</v>
      </c>
      <c r="E12" s="12">
        <f t="shared" si="1"/>
        <v>8.7383255970024053E-4</v>
      </c>
      <c r="F12" s="9">
        <v>2014</v>
      </c>
    </row>
    <row r="13" spans="1:19" x14ac:dyDescent="0.25">
      <c r="A13" s="11">
        <f>B13-4</f>
        <v>42558</v>
      </c>
      <c r="B13" s="11">
        <v>42562</v>
      </c>
      <c r="C13" s="10">
        <v>0.05</v>
      </c>
      <c r="D13" s="9">
        <f>VLOOKUP(A13,доллар!$A$2:$B$5880,2,FALSE)</f>
        <v>64.630399999999995</v>
      </c>
      <c r="E13" s="12">
        <f t="shared" ref="E13:E15" si="2">C13/D13</f>
        <v>7.7362974699212762E-4</v>
      </c>
      <c r="F13" s="9">
        <v>2015</v>
      </c>
    </row>
    <row r="14" spans="1:19" x14ac:dyDescent="0.25">
      <c r="A14" s="11">
        <f>B14-4</f>
        <v>42923</v>
      </c>
      <c r="B14" s="11">
        <v>42927</v>
      </c>
      <c r="C14" s="10">
        <v>10.28</v>
      </c>
      <c r="D14" s="9">
        <f>VLOOKUP(A14,доллар!$A$2:$B$5880,2,FALSE)</f>
        <v>60.242600000000003</v>
      </c>
      <c r="E14" s="12">
        <f t="shared" si="2"/>
        <v>0.17064336532619773</v>
      </c>
      <c r="F14" s="9">
        <v>2016</v>
      </c>
    </row>
    <row r="15" spans="1:19" x14ac:dyDescent="0.25">
      <c r="A15" s="11">
        <f>B15-2</f>
        <v>43297</v>
      </c>
      <c r="B15" s="11">
        <v>43299</v>
      </c>
      <c r="C15" s="10">
        <v>16.66</v>
      </c>
      <c r="D15" s="9">
        <f>VLOOKUP(A15-2,доллар!$A$2:$B$5880,2,FALSE)</f>
        <v>62.293399999999998</v>
      </c>
      <c r="E15" s="12">
        <f t="shared" si="2"/>
        <v>0.26744406309496671</v>
      </c>
      <c r="F15" s="9">
        <v>2017</v>
      </c>
    </row>
    <row r="29" spans="1:1" x14ac:dyDescent="0.25">
      <c r="A29" t="s">
        <v>220</v>
      </c>
    </row>
  </sheetData>
  <pageMargins left="0.7" right="0.7" top="0.75" bottom="0.75" header="0.3" footer="0.3"/>
  <ignoredErrors>
    <ignoredError sqref="D8:E14 E7 E15" evalError="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E11" sqref="E11"/>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f>C6</f>
        <v>0.31</v>
      </c>
      <c r="N2" s="6">
        <f>C7</f>
        <v>1.22</v>
      </c>
      <c r="O2" s="6">
        <f>C8</f>
        <v>2.38</v>
      </c>
      <c r="P2" s="6">
        <f>C9</f>
        <v>3.87</v>
      </c>
      <c r="Q2" s="6">
        <f>C10</f>
        <v>7.11</v>
      </c>
      <c r="R2" s="6">
        <f>C11+C12</f>
        <v>10.17</v>
      </c>
      <c r="S2" s="37">
        <f>C13</f>
        <v>5.47</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13">
        <f>E6</f>
        <v>9.8750959636341624E-3</v>
      </c>
      <c r="N3" s="13">
        <f>E7</f>
        <v>3.8862042933001197E-2</v>
      </c>
      <c r="O3" s="13">
        <f>E8</f>
        <v>6.9134195864729353E-2</v>
      </c>
      <c r="P3" s="13">
        <f>E9</f>
        <v>7.7428493685676336E-2</v>
      </c>
      <c r="Q3" s="13">
        <f>E10</f>
        <v>0.10733241952332932</v>
      </c>
      <c r="R3" s="13">
        <f>E11+E12</f>
        <v>0.17775330662287572</v>
      </c>
      <c r="S3" s="38">
        <f>E13</f>
        <v>8.748794441716555E-2</v>
      </c>
    </row>
    <row r="4" spans="1:19" x14ac:dyDescent="0.25">
      <c r="S4" t="s">
        <v>281</v>
      </c>
    </row>
    <row r="5" spans="1:19" ht="60" x14ac:dyDescent="0.25">
      <c r="A5" s="9" t="s">
        <v>184</v>
      </c>
      <c r="B5" s="9" t="s">
        <v>185</v>
      </c>
      <c r="C5" s="9" t="s">
        <v>186</v>
      </c>
      <c r="D5" s="9" t="s">
        <v>187</v>
      </c>
      <c r="E5" s="9" t="s">
        <v>188</v>
      </c>
      <c r="F5" s="9" t="s">
        <v>189</v>
      </c>
    </row>
    <row r="6" spans="1:19" x14ac:dyDescent="0.25">
      <c r="A6" s="11">
        <f>B6</f>
        <v>41050</v>
      </c>
      <c r="B6" s="16">
        <v>41050</v>
      </c>
      <c r="C6" s="9">
        <v>0.31</v>
      </c>
      <c r="D6" s="9">
        <f>VLOOKUP(A6-2,доллар!$A$2:$B$5880,2,FALSE)</f>
        <v>31.392099999999999</v>
      </c>
      <c r="E6" s="12">
        <f>C6/D6</f>
        <v>9.8750959636341624E-3</v>
      </c>
      <c r="F6" s="9">
        <v>2011</v>
      </c>
    </row>
    <row r="7" spans="1:19" x14ac:dyDescent="0.25">
      <c r="A7" s="11">
        <f t="shared" ref="A7" si="0">B7</f>
        <v>41414</v>
      </c>
      <c r="B7" s="16">
        <v>41414</v>
      </c>
      <c r="C7" s="9">
        <v>1.22</v>
      </c>
      <c r="D7" s="9">
        <f>VLOOKUP(A7-2,доллар!$A$2:$B$5880,2,FALSE)</f>
        <v>31.3931</v>
      </c>
      <c r="E7" s="12">
        <f t="shared" ref="E7:E12" si="1">C7/D7</f>
        <v>3.8862042933001197E-2</v>
      </c>
      <c r="F7" s="9">
        <v>2012</v>
      </c>
    </row>
    <row r="8" spans="1:19" x14ac:dyDescent="0.25">
      <c r="A8" s="11">
        <f>B8-2</f>
        <v>41829</v>
      </c>
      <c r="B8" s="11">
        <v>41831</v>
      </c>
      <c r="C8" s="10">
        <v>2.38</v>
      </c>
      <c r="D8" s="9">
        <f>VLOOKUP(A8,доллар!$A$2:$B$5880,2,FALSE)</f>
        <v>34.425800000000002</v>
      </c>
      <c r="E8" s="12">
        <f t="shared" si="1"/>
        <v>6.9134195864729353E-2</v>
      </c>
      <c r="F8" s="9">
        <v>2013</v>
      </c>
    </row>
    <row r="9" spans="1:19" x14ac:dyDescent="0.25">
      <c r="A9" s="11">
        <f>B9-5</f>
        <v>42131</v>
      </c>
      <c r="B9" s="11">
        <v>42136</v>
      </c>
      <c r="C9" s="10">
        <v>3.87</v>
      </c>
      <c r="D9" s="9">
        <f>VLOOKUP(A9,доллар!$A$2:$B$5880,2,FALSE)</f>
        <v>49.9816</v>
      </c>
      <c r="E9" s="12">
        <f t="shared" si="1"/>
        <v>7.7428493685676336E-2</v>
      </c>
      <c r="F9" s="9">
        <v>2014</v>
      </c>
    </row>
    <row r="10" spans="1:19" x14ac:dyDescent="0.25">
      <c r="A10" s="11">
        <f>B10-4</f>
        <v>42502</v>
      </c>
      <c r="B10" s="11">
        <v>42506</v>
      </c>
      <c r="C10" s="10">
        <v>7.11</v>
      </c>
      <c r="D10" s="9">
        <f>VLOOKUP(A10,доллар!$A$2:$B$5880,2,FALSE)</f>
        <v>66.242800000000003</v>
      </c>
      <c r="E10" s="12">
        <f t="shared" si="1"/>
        <v>0.10733241952332932</v>
      </c>
      <c r="F10" s="9">
        <v>2015</v>
      </c>
    </row>
    <row r="11" spans="1:19" x14ac:dyDescent="0.25">
      <c r="A11" s="11">
        <f>B11-4</f>
        <v>42867</v>
      </c>
      <c r="B11" s="11">
        <v>42871</v>
      </c>
      <c r="C11" s="10">
        <v>7.68</v>
      </c>
      <c r="D11" s="9">
        <f>VLOOKUP(A11,доллар!$A$2:$B$5880,2,FALSE)</f>
        <v>57.116100000000003</v>
      </c>
      <c r="E11" s="12">
        <f t="shared" si="1"/>
        <v>0.13446296228208857</v>
      </c>
      <c r="F11" s="9">
        <v>2016</v>
      </c>
    </row>
    <row r="12" spans="1:19" x14ac:dyDescent="0.25">
      <c r="A12" s="11">
        <f>B12-2</f>
        <v>43005</v>
      </c>
      <c r="B12" s="11">
        <v>43007</v>
      </c>
      <c r="C12" s="10">
        <v>2.4900000000000002</v>
      </c>
      <c r="D12" s="9">
        <f>VLOOKUP(A12,доллар!$A$2:$B$5880,2,FALSE)</f>
        <v>57.518599999999999</v>
      </c>
      <c r="E12" s="12">
        <f t="shared" si="1"/>
        <v>4.3290344340787157E-2</v>
      </c>
      <c r="F12" s="9" t="s">
        <v>237</v>
      </c>
    </row>
    <row r="13" spans="1:19" x14ac:dyDescent="0.25">
      <c r="A13" s="11">
        <f>B13-4</f>
        <v>43231</v>
      </c>
      <c r="B13" s="11">
        <v>43235</v>
      </c>
      <c r="C13" s="10">
        <v>5.47</v>
      </c>
      <c r="D13" s="9">
        <f>VLOOKUP(A13,доллар!$A$2:$B$5880,2,FALSE)</f>
        <v>62.5229</v>
      </c>
      <c r="E13" s="12">
        <f t="shared" ref="E13" si="2">C13/D13</f>
        <v>8.748794441716555E-2</v>
      </c>
      <c r="F13" s="9">
        <v>2017</v>
      </c>
    </row>
    <row r="21" spans="1:1" x14ac:dyDescent="0.25">
      <c r="A21" t="s">
        <v>220</v>
      </c>
    </row>
  </sheetData>
  <pageMargins left="0.7" right="0.7" top="0.75" bottom="0.75" header="0.3" footer="0.3"/>
  <ignoredErrors>
    <ignoredError sqref="A12" formula="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f>
        <v>0.5</v>
      </c>
      <c r="H2" s="6">
        <v>0</v>
      </c>
      <c r="I2" s="6">
        <f>0</f>
        <v>0</v>
      </c>
      <c r="J2" s="6">
        <f>C7</f>
        <v>1.61</v>
      </c>
      <c r="K2" s="6">
        <f>C8</f>
        <v>3.23</v>
      </c>
      <c r="L2" s="6">
        <f>C9</f>
        <v>3</v>
      </c>
      <c r="M2" s="6">
        <f>C10</f>
        <v>7.1</v>
      </c>
      <c r="N2" s="6">
        <f>C11</f>
        <v>7.8</v>
      </c>
      <c r="O2" s="6">
        <f>C12</f>
        <v>7.09</v>
      </c>
      <c r="P2" s="6">
        <f>C13</f>
        <v>7.09</v>
      </c>
      <c r="Q2" s="6">
        <f>C14</f>
        <v>10.64</v>
      </c>
      <c r="R2" s="6">
        <f>C15+C16</f>
        <v>19.09</v>
      </c>
      <c r="S2" s="37">
        <f>C17</f>
        <v>2.19</v>
      </c>
    </row>
    <row r="3" spans="1:19" x14ac:dyDescent="0.25">
      <c r="A3" s="6" t="s">
        <v>206</v>
      </c>
      <c r="B3" s="6" t="s">
        <v>206</v>
      </c>
      <c r="C3" s="6" t="s">
        <v>206</v>
      </c>
      <c r="D3" s="6" t="s">
        <v>206</v>
      </c>
      <c r="E3" s="6" t="s">
        <v>206</v>
      </c>
      <c r="F3" s="6" t="s">
        <v>206</v>
      </c>
      <c r="G3" s="13">
        <f>E6</f>
        <v>1.8006338231057333E-2</v>
      </c>
      <c r="H3" s="13">
        <v>0</v>
      </c>
      <c r="I3" s="13">
        <v>0</v>
      </c>
      <c r="J3" s="13">
        <f>E7</f>
        <v>5.03915517468028E-2</v>
      </c>
      <c r="K3" s="13">
        <f>E8</f>
        <v>0.1046140292919282</v>
      </c>
      <c r="L3" s="13">
        <f>E9</f>
        <v>0.10575146994543223</v>
      </c>
      <c r="M3" s="13">
        <f>E10</f>
        <v>0.22921119067142737</v>
      </c>
      <c r="N3" s="13">
        <f>E11</f>
        <v>0.24818554096493264</v>
      </c>
      <c r="O3" s="13">
        <f>E12</f>
        <v>0.2081730684534121</v>
      </c>
      <c r="P3" s="13">
        <f>E13</f>
        <v>0.14239263816002201</v>
      </c>
      <c r="Q3" s="13">
        <f>E14</f>
        <v>0.16462841015992477</v>
      </c>
      <c r="R3" s="13">
        <f>E15+E16</f>
        <v>0.32072454220466479</v>
      </c>
      <c r="S3" s="38">
        <f>E17</f>
        <v>3.4602076124567477E-2</v>
      </c>
    </row>
    <row r="4" spans="1:19" x14ac:dyDescent="0.25">
      <c r="S4" t="s">
        <v>282</v>
      </c>
    </row>
    <row r="5" spans="1:19" ht="60" x14ac:dyDescent="0.25">
      <c r="A5" s="9" t="s">
        <v>184</v>
      </c>
      <c r="B5" s="9" t="s">
        <v>185</v>
      </c>
      <c r="C5" s="9" t="s">
        <v>186</v>
      </c>
      <c r="D5" s="9" t="s">
        <v>187</v>
      </c>
      <c r="E5" s="9" t="s">
        <v>188</v>
      </c>
      <c r="F5" s="9" t="s">
        <v>189</v>
      </c>
    </row>
    <row r="6" spans="1:19" x14ac:dyDescent="0.25">
      <c r="A6" s="11">
        <f>B6</f>
        <v>38800</v>
      </c>
      <c r="B6" s="16">
        <v>38800</v>
      </c>
      <c r="C6" s="9">
        <v>0.5</v>
      </c>
      <c r="D6" s="9">
        <f>VLOOKUP(A6,доллар!$A$2:$B$5880,2,FALSE)</f>
        <v>27.768000000000001</v>
      </c>
      <c r="E6" s="12">
        <f>C6/D6</f>
        <v>1.8006338231057333E-2</v>
      </c>
      <c r="F6" s="9">
        <v>2005</v>
      </c>
    </row>
    <row r="7" spans="1:19" x14ac:dyDescent="0.25">
      <c r="A7" s="11">
        <f t="shared" ref="A7:A11" si="0">B7</f>
        <v>39953</v>
      </c>
      <c r="B7" s="16">
        <v>39953</v>
      </c>
      <c r="C7" s="9">
        <v>1.61</v>
      </c>
      <c r="D7" s="9">
        <f>VLOOKUP(A7,доллар!$A$2:$B$5880,2,FALSE)</f>
        <v>31.9498</v>
      </c>
      <c r="E7" s="12">
        <f t="shared" ref="E7:E12" si="1">C7/D7</f>
        <v>5.03915517468028E-2</v>
      </c>
      <c r="F7" s="9">
        <v>2008</v>
      </c>
    </row>
    <row r="8" spans="1:19" x14ac:dyDescent="0.25">
      <c r="A8" s="11">
        <f t="shared" si="0"/>
        <v>40323</v>
      </c>
      <c r="B8" s="11">
        <v>40323</v>
      </c>
      <c r="C8" s="10">
        <v>3.23</v>
      </c>
      <c r="D8" s="9">
        <f>VLOOKUP(A8,доллар!$A$2:$B$5880,2,FALSE)</f>
        <v>30.875399999999999</v>
      </c>
      <c r="E8" s="12">
        <f t="shared" si="1"/>
        <v>0.1046140292919282</v>
      </c>
      <c r="F8" s="9">
        <v>2009</v>
      </c>
    </row>
    <row r="9" spans="1:19" x14ac:dyDescent="0.25">
      <c r="A9" s="11">
        <f t="shared" si="0"/>
        <v>40637</v>
      </c>
      <c r="B9" s="11">
        <v>40637</v>
      </c>
      <c r="C9" s="10">
        <v>3</v>
      </c>
      <c r="D9" s="9">
        <f>VLOOKUP(A9-2,доллар!$A$2:$B$5880,2,FALSE)</f>
        <v>28.368400000000001</v>
      </c>
      <c r="E9" s="12">
        <f t="shared" si="1"/>
        <v>0.10575146994543223</v>
      </c>
      <c r="F9" s="9">
        <v>2010</v>
      </c>
    </row>
    <row r="10" spans="1:19" x14ac:dyDescent="0.25">
      <c r="A10" s="11">
        <f t="shared" si="0"/>
        <v>41046</v>
      </c>
      <c r="B10" s="11">
        <v>41046</v>
      </c>
      <c r="C10" s="10">
        <v>7.1</v>
      </c>
      <c r="D10" s="9">
        <f>VLOOKUP(A10,доллар!$A$2:$B$5880,2,FALSE)</f>
        <v>30.9758</v>
      </c>
      <c r="E10" s="12">
        <f t="shared" si="1"/>
        <v>0.22921119067142737</v>
      </c>
      <c r="F10" s="9">
        <v>2011</v>
      </c>
    </row>
    <row r="11" spans="1:19" x14ac:dyDescent="0.25">
      <c r="A11" s="11">
        <f t="shared" si="0"/>
        <v>41410</v>
      </c>
      <c r="B11" s="11">
        <v>41410</v>
      </c>
      <c r="C11" s="10">
        <v>7.8</v>
      </c>
      <c r="D11" s="9">
        <f>VLOOKUP(A11,доллар!$A$2:$B$5880,2,FALSE)</f>
        <v>31.428100000000001</v>
      </c>
      <c r="E11" s="12">
        <f t="shared" si="1"/>
        <v>0.24818554096493264</v>
      </c>
      <c r="F11" s="9">
        <v>2012</v>
      </c>
    </row>
    <row r="12" spans="1:19" x14ac:dyDescent="0.25">
      <c r="A12" s="11">
        <f>B12-2</f>
        <v>41834</v>
      </c>
      <c r="B12" s="11">
        <v>41836</v>
      </c>
      <c r="C12" s="10">
        <v>7.09</v>
      </c>
      <c r="D12" s="9">
        <f>VLOOKUP(A12-2,доллар!$A$2:$B$5880,2,FALSE)</f>
        <v>34.058199999999999</v>
      </c>
      <c r="E12" s="12">
        <f t="shared" si="1"/>
        <v>0.2081730684534121</v>
      </c>
      <c r="F12" s="9">
        <v>2013</v>
      </c>
    </row>
    <row r="13" spans="1:19" x14ac:dyDescent="0.25">
      <c r="A13" s="11">
        <f>B13-4</f>
        <v>42145</v>
      </c>
      <c r="B13" s="11">
        <v>42149</v>
      </c>
      <c r="C13" s="10">
        <v>7.09</v>
      </c>
      <c r="D13" s="9">
        <f>VLOOKUP(A13,доллар!$A$2:$B$5880,2,FALSE)</f>
        <v>49.791899999999998</v>
      </c>
      <c r="E13" s="12">
        <f t="shared" ref="E13:E17" si="2">C13/D13</f>
        <v>0.14239263816002201</v>
      </c>
      <c r="F13" s="9">
        <v>2014</v>
      </c>
    </row>
    <row r="14" spans="1:19" x14ac:dyDescent="0.25">
      <c r="A14" s="11">
        <f>B14-4</f>
        <v>42558</v>
      </c>
      <c r="B14" s="11">
        <v>42562</v>
      </c>
      <c r="C14" s="10">
        <v>10.64</v>
      </c>
      <c r="D14" s="9">
        <f>VLOOKUP(A14,доллар!$A$2:$B$5880,2,FALSE)</f>
        <v>64.630399999999995</v>
      </c>
      <c r="E14" s="12">
        <f t="shared" si="2"/>
        <v>0.16462841015992477</v>
      </c>
      <c r="F14" s="9">
        <v>2015</v>
      </c>
    </row>
    <row r="15" spans="1:19" x14ac:dyDescent="0.25">
      <c r="A15" s="11">
        <f>B15-4</f>
        <v>42930</v>
      </c>
      <c r="B15" s="11">
        <v>42934</v>
      </c>
      <c r="C15" s="10">
        <v>10.64</v>
      </c>
      <c r="D15" s="9">
        <f>VLOOKUP(A15,доллар!$A$2:$B$5880,2,FALSE)</f>
        <v>60.183599999999998</v>
      </c>
      <c r="E15" s="12">
        <f t="shared" si="2"/>
        <v>0.17679234874617006</v>
      </c>
      <c r="F15" s="9">
        <v>2016</v>
      </c>
    </row>
    <row r="16" spans="1:19" x14ac:dyDescent="0.25">
      <c r="A16" s="11">
        <f>B16-4</f>
        <v>43084</v>
      </c>
      <c r="B16" s="11">
        <v>43088</v>
      </c>
      <c r="C16" s="10">
        <v>8.4499999999999993</v>
      </c>
      <c r="D16" s="9">
        <f>VLOOKUP(A16,доллар!$A$2:$B$5880,2,FALSE)</f>
        <v>58.708199999999998</v>
      </c>
      <c r="E16" s="12">
        <f t="shared" si="2"/>
        <v>0.14393219345849473</v>
      </c>
      <c r="F16" s="9" t="s">
        <v>216</v>
      </c>
    </row>
    <row r="17" spans="1:6" x14ac:dyDescent="0.25">
      <c r="A17" s="11">
        <f>B17-4</f>
        <v>43280</v>
      </c>
      <c r="B17" s="11">
        <v>43284</v>
      </c>
      <c r="C17" s="10">
        <v>2.19</v>
      </c>
      <c r="D17" s="9">
        <f>VLOOKUP(A17,доллар!$A$2:$B$5880,2,FALSE)</f>
        <v>63.290999999999997</v>
      </c>
      <c r="E17" s="12">
        <f t="shared" si="2"/>
        <v>3.4602076124567477E-2</v>
      </c>
      <c r="F17" s="9">
        <v>2017</v>
      </c>
    </row>
    <row r="34" spans="1:1" x14ac:dyDescent="0.25">
      <c r="A34" t="s">
        <v>220</v>
      </c>
    </row>
  </sheetData>
  <pageMargins left="0.7" right="0.7" top="0.75" bottom="0.75" header="0.3" footer="0.3"/>
  <ignoredErrors>
    <ignoredError sqref="D6:E8 E10:E11 E9 D13:E17 E12" evalError="1"/>
    <ignoredError sqref="D10:D11" evalError="1" formula="1"/>
    <ignoredError sqref="D9 D12" formula="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3.0000000000000001E-3</v>
      </c>
      <c r="B2" s="6">
        <f>C7</f>
        <v>7.6670000000000002E-3</v>
      </c>
      <c r="C2" s="6">
        <f>C8</f>
        <v>1.83E-2</v>
      </c>
      <c r="D2" s="6">
        <f>C9</f>
        <v>1.84E-2</v>
      </c>
      <c r="E2" s="6">
        <f>C10</f>
        <v>2.1700000000000001E-2</v>
      </c>
      <c r="F2" s="6">
        <f>C11</f>
        <v>2.2100000000000002E-2</v>
      </c>
      <c r="G2" s="6">
        <f>C12</f>
        <v>1.61E-2</v>
      </c>
      <c r="H2" s="6">
        <f>C13+C14</f>
        <v>3.1600000000000003E-2</v>
      </c>
      <c r="I2" s="6">
        <v>0</v>
      </c>
      <c r="J2" s="6">
        <v>0</v>
      </c>
      <c r="K2" s="6">
        <f>C15</f>
        <v>1.262335E-2</v>
      </c>
      <c r="L2" s="6">
        <f>C16</f>
        <v>0.02</v>
      </c>
      <c r="M2" s="6">
        <f>C17</f>
        <v>0.03</v>
      </c>
      <c r="N2" s="6">
        <f>C18</f>
        <v>0.03</v>
      </c>
      <c r="O2" s="6">
        <f>C19</f>
        <v>0.04</v>
      </c>
      <c r="P2" s="6">
        <f>C20</f>
        <v>0.01</v>
      </c>
      <c r="Q2" s="6">
        <f>C21</f>
        <v>5.6649999999999999E-2</v>
      </c>
      <c r="R2" s="6">
        <f>C22</f>
        <v>8.4820000000000007E-2</v>
      </c>
      <c r="S2" s="6">
        <f>C23</f>
        <v>0.16594999999999999</v>
      </c>
    </row>
    <row r="3" spans="1:19" x14ac:dyDescent="0.25">
      <c r="A3" s="36">
        <f>E6</f>
        <v>1.0600706713780919E-4</v>
      </c>
      <c r="B3" s="36">
        <f>E7</f>
        <v>2.6649287452207163E-4</v>
      </c>
      <c r="C3" s="13">
        <f>E8</f>
        <v>5.8657230224820665E-4</v>
      </c>
      <c r="D3" s="13">
        <f>E9</f>
        <v>5.8818076329240573E-4</v>
      </c>
      <c r="E3" s="13">
        <f>E10</f>
        <v>7.4676430810738262E-4</v>
      </c>
      <c r="F3" s="13">
        <f>E11</f>
        <v>7.9144239481157585E-4</v>
      </c>
      <c r="G3" s="13">
        <f>E12</f>
        <v>5.8104913654654711E-4</v>
      </c>
      <c r="H3" s="13">
        <f>E13+E14</f>
        <v>1.2188626875592056E-3</v>
      </c>
      <c r="I3" s="13">
        <f>0</f>
        <v>0</v>
      </c>
      <c r="J3" s="6">
        <v>0</v>
      </c>
      <c r="K3" s="36">
        <f>E15</f>
        <v>4.2529783162405834E-4</v>
      </c>
      <c r="L3" s="36">
        <f>E16</f>
        <v>7.2388232568913605E-4</v>
      </c>
      <c r="M3" s="36">
        <f>E17</f>
        <v>9.9237196747666272E-4</v>
      </c>
      <c r="N3" s="36">
        <f>E18</f>
        <v>9.5037761670637127E-4</v>
      </c>
      <c r="O3" s="36">
        <f>E19</f>
        <v>1.163869984084078E-3</v>
      </c>
      <c r="P3" s="36">
        <f>E20</f>
        <v>1.8587153303123013E-4</v>
      </c>
      <c r="Q3" s="36">
        <f>E21</f>
        <v>8.5793556320857287E-4</v>
      </c>
      <c r="R3" s="36">
        <f>E22</f>
        <v>1.4884435919888675E-3</v>
      </c>
      <c r="S3" s="36">
        <f>E23</f>
        <v>2.6292690964630429E-3</v>
      </c>
    </row>
    <row r="5" spans="1:19" ht="60" x14ac:dyDescent="0.25">
      <c r="A5" s="9" t="s">
        <v>184</v>
      </c>
      <c r="B5" s="9" t="s">
        <v>185</v>
      </c>
      <c r="C5" s="9" t="s">
        <v>186</v>
      </c>
      <c r="D5" s="9" t="s">
        <v>187</v>
      </c>
      <c r="E5" s="9" t="s">
        <v>188</v>
      </c>
      <c r="F5" s="9" t="s">
        <v>189</v>
      </c>
    </row>
    <row r="6" spans="1:19" x14ac:dyDescent="0.25">
      <c r="A6" s="11">
        <f>B6</f>
        <v>36661</v>
      </c>
      <c r="B6" s="18">
        <v>36661</v>
      </c>
      <c r="C6" s="9">
        <v>3.0000000000000001E-3</v>
      </c>
      <c r="D6" s="9">
        <f>VLOOKUP(A6-2,доллар!$A$2:$B$5880,2,FALSE)</f>
        <v>28.3</v>
      </c>
      <c r="E6" s="35">
        <f>C6/D6</f>
        <v>1.0600706713780919E-4</v>
      </c>
      <c r="F6" s="9">
        <v>2000</v>
      </c>
    </row>
    <row r="7" spans="1:19" x14ac:dyDescent="0.25">
      <c r="A7" s="11">
        <f>B7</f>
        <v>36984</v>
      </c>
      <c r="B7" s="16">
        <v>36984</v>
      </c>
      <c r="C7" s="9">
        <v>7.6670000000000002E-3</v>
      </c>
      <c r="D7" s="9">
        <f>VLOOKUP(A7,доллар!$A$2:$B$5880,2,FALSE)</f>
        <v>28.77</v>
      </c>
      <c r="E7" s="35">
        <f>C7/D7</f>
        <v>2.6649287452207163E-4</v>
      </c>
      <c r="F7" s="9">
        <v>2000</v>
      </c>
    </row>
    <row r="8" spans="1:19" x14ac:dyDescent="0.25">
      <c r="A8" s="11">
        <f t="shared" ref="A8:A18" si="0">B8</f>
        <v>37358</v>
      </c>
      <c r="B8" s="16">
        <v>37358</v>
      </c>
      <c r="C8" s="9">
        <v>1.83E-2</v>
      </c>
      <c r="D8" s="9">
        <f>VLOOKUP(A8,доллар!$A$2:$B$5880,2,FALSE)</f>
        <v>31.1982</v>
      </c>
      <c r="E8" s="35">
        <f t="shared" ref="E8:E23" si="1">C8/D8</f>
        <v>5.8657230224820665E-4</v>
      </c>
      <c r="F8" s="9">
        <v>2001</v>
      </c>
    </row>
    <row r="9" spans="1:19" x14ac:dyDescent="0.25">
      <c r="A9" s="11">
        <f t="shared" si="0"/>
        <v>37722</v>
      </c>
      <c r="B9" s="11">
        <v>37722</v>
      </c>
      <c r="C9" s="10">
        <v>1.84E-2</v>
      </c>
      <c r="D9" s="9">
        <f>VLOOKUP(A9,доллар!$A$2:$B$5880,2,FALSE)</f>
        <v>31.282900000000001</v>
      </c>
      <c r="E9" s="35">
        <f t="shared" si="1"/>
        <v>5.8818076329240573E-4</v>
      </c>
      <c r="F9" s="9">
        <v>2002</v>
      </c>
    </row>
    <row r="10" spans="1:19" x14ac:dyDescent="0.25">
      <c r="A10" s="11">
        <f t="shared" si="0"/>
        <v>38120</v>
      </c>
      <c r="B10" s="11">
        <v>38120</v>
      </c>
      <c r="C10" s="10">
        <v>2.1700000000000001E-2</v>
      </c>
      <c r="D10" s="9">
        <f>VLOOKUP(A10,доллар!$A$2:$B$5880,2,FALSE)</f>
        <v>29.058700000000002</v>
      </c>
      <c r="E10" s="35">
        <f t="shared" si="1"/>
        <v>7.4676430810738262E-4</v>
      </c>
      <c r="F10" s="9">
        <v>2003</v>
      </c>
    </row>
    <row r="11" spans="1:19" x14ac:dyDescent="0.25">
      <c r="A11" s="11">
        <f t="shared" si="0"/>
        <v>38486</v>
      </c>
      <c r="B11" s="11">
        <v>38486</v>
      </c>
      <c r="C11" s="10">
        <v>2.2100000000000002E-2</v>
      </c>
      <c r="D11" s="9">
        <f>VLOOKUP(A11,доллар!$A$2:$B$5880,2,FALSE)</f>
        <v>27.9237</v>
      </c>
      <c r="E11" s="35">
        <f t="shared" si="1"/>
        <v>7.9144239481157585E-4</v>
      </c>
      <c r="F11" s="9">
        <v>2004</v>
      </c>
    </row>
    <row r="12" spans="1:19" x14ac:dyDescent="0.25">
      <c r="A12" s="11">
        <f t="shared" si="0"/>
        <v>38818</v>
      </c>
      <c r="B12" s="11">
        <v>38818</v>
      </c>
      <c r="C12" s="10">
        <v>1.61E-2</v>
      </c>
      <c r="D12" s="9">
        <f>VLOOKUP(A12,доллар!$A$2:$B$5880,2,FALSE)</f>
        <v>27.708500000000001</v>
      </c>
      <c r="E12" s="35">
        <f t="shared" si="1"/>
        <v>5.8104913654654711E-4</v>
      </c>
      <c r="F12" s="9">
        <v>2005</v>
      </c>
    </row>
    <row r="13" spans="1:19" x14ac:dyDescent="0.25">
      <c r="A13" s="11">
        <f t="shared" si="0"/>
        <v>39171</v>
      </c>
      <c r="B13" s="11">
        <v>39171</v>
      </c>
      <c r="C13" s="10">
        <v>2.12E-2</v>
      </c>
      <c r="D13" s="9">
        <f>VLOOKUP(A13,доллар!$A$2:$B$5880,2,FALSE)</f>
        <v>26.020399999999999</v>
      </c>
      <c r="E13" s="35">
        <f t="shared" si="1"/>
        <v>8.1474535364560116E-4</v>
      </c>
      <c r="F13" s="9">
        <v>2006</v>
      </c>
    </row>
    <row r="14" spans="1:19" x14ac:dyDescent="0.25">
      <c r="A14" s="11">
        <f t="shared" si="0"/>
        <v>39212</v>
      </c>
      <c r="B14" s="11">
        <v>39212</v>
      </c>
      <c r="C14" s="10">
        <v>1.04E-2</v>
      </c>
      <c r="D14" s="9">
        <f>VLOOKUP(A14-2,доллар!$A$2:$B$5880,2,FALSE)</f>
        <v>25.735099999999999</v>
      </c>
      <c r="E14" s="35">
        <f t="shared" si="1"/>
        <v>4.0411733391360435E-4</v>
      </c>
      <c r="F14" s="9" t="s">
        <v>284</v>
      </c>
    </row>
    <row r="15" spans="1:19" x14ac:dyDescent="0.25">
      <c r="A15" s="11">
        <f t="shared" si="0"/>
        <v>40304</v>
      </c>
      <c r="B15" s="11">
        <v>40304</v>
      </c>
      <c r="C15" s="10">
        <v>1.262335E-2</v>
      </c>
      <c r="D15" s="9">
        <f>VLOOKUP(A15,доллар!$A$2:$B$5880,2,FALSE)</f>
        <v>29.6812</v>
      </c>
      <c r="E15" s="35">
        <f t="shared" si="1"/>
        <v>4.2529783162405834E-4</v>
      </c>
      <c r="F15" s="9">
        <v>2009</v>
      </c>
    </row>
    <row r="16" spans="1:19" x14ac:dyDescent="0.25">
      <c r="A16" s="11">
        <f t="shared" si="0"/>
        <v>40675</v>
      </c>
      <c r="B16" s="11">
        <v>40675</v>
      </c>
      <c r="C16" s="10">
        <v>0.02</v>
      </c>
      <c r="D16" s="9">
        <f>VLOOKUP(A16,доллар!$A$2:$B$5880,2,FALSE)</f>
        <v>27.628799999999998</v>
      </c>
      <c r="E16" s="35">
        <f t="shared" si="1"/>
        <v>7.2388232568913605E-4</v>
      </c>
      <c r="F16" s="9">
        <v>2010</v>
      </c>
    </row>
    <row r="17" spans="1:6" x14ac:dyDescent="0.25">
      <c r="A17" s="11">
        <f t="shared" si="0"/>
        <v>41041</v>
      </c>
      <c r="B17" s="11">
        <v>41041</v>
      </c>
      <c r="C17" s="10">
        <v>0.03</v>
      </c>
      <c r="D17" s="9">
        <f>VLOOKUP(A17,доллар!$A$2:$B$5880,2,FALSE)</f>
        <v>30.230599999999999</v>
      </c>
      <c r="E17" s="35">
        <f t="shared" si="1"/>
        <v>9.9237196747666272E-4</v>
      </c>
      <c r="F17" s="9">
        <v>2011</v>
      </c>
    </row>
    <row r="18" spans="1:6" x14ac:dyDescent="0.25">
      <c r="A18" s="11">
        <f t="shared" si="0"/>
        <v>41387</v>
      </c>
      <c r="B18" s="11">
        <v>41387</v>
      </c>
      <c r="C18" s="10">
        <v>0.03</v>
      </c>
      <c r="D18" s="9">
        <f>VLOOKUP(A18,доллар!$A$2:$B$5880,2,FALSE)</f>
        <v>31.566400000000002</v>
      </c>
      <c r="E18" s="35">
        <f t="shared" si="1"/>
        <v>9.5037761670637127E-4</v>
      </c>
      <c r="F18" s="9">
        <v>2012</v>
      </c>
    </row>
    <row r="19" spans="1:6" x14ac:dyDescent="0.25">
      <c r="A19" s="11">
        <f>B19-5</f>
        <v>41801</v>
      </c>
      <c r="B19" s="11">
        <v>41806</v>
      </c>
      <c r="C19" s="10">
        <v>0.04</v>
      </c>
      <c r="D19" s="9">
        <f>VLOOKUP(A19,доллар!$A$2:$B$5880,2,FALSE)</f>
        <v>34.368099999999998</v>
      </c>
      <c r="E19" s="35">
        <f t="shared" si="1"/>
        <v>1.163869984084078E-3</v>
      </c>
      <c r="F19" s="9">
        <v>2013</v>
      </c>
    </row>
    <row r="20" spans="1:6" x14ac:dyDescent="0.25">
      <c r="A20" s="11">
        <f>B20-2</f>
        <v>42177</v>
      </c>
      <c r="B20" s="11">
        <v>42179</v>
      </c>
      <c r="C20" s="10">
        <v>0.01</v>
      </c>
      <c r="D20" s="9">
        <f>VLOOKUP(A20-2,доллар!$A$2:$B$5880,2,FALSE)</f>
        <v>53.800600000000003</v>
      </c>
      <c r="E20" s="35">
        <f t="shared" si="1"/>
        <v>1.8587153303123013E-4</v>
      </c>
      <c r="F20" s="9">
        <v>2014</v>
      </c>
    </row>
    <row r="21" spans="1:6" x14ac:dyDescent="0.25">
      <c r="A21" s="11">
        <f>B21-2</f>
        <v>42536</v>
      </c>
      <c r="B21" s="11">
        <v>42538</v>
      </c>
      <c r="C21" s="10">
        <v>5.6649999999999999E-2</v>
      </c>
      <c r="D21" s="9">
        <f>VLOOKUP(A21,доллар!$A$2:$B$5880,2,FALSE)</f>
        <v>66.030600000000007</v>
      </c>
      <c r="E21" s="35">
        <f t="shared" si="1"/>
        <v>8.5793556320857287E-4</v>
      </c>
      <c r="F21" s="9">
        <v>2015</v>
      </c>
    </row>
    <row r="22" spans="1:6" x14ac:dyDescent="0.25">
      <c r="A22" s="11">
        <f>B22-5</f>
        <v>42895</v>
      </c>
      <c r="B22" s="11">
        <v>42900</v>
      </c>
      <c r="C22" s="10">
        <v>8.4820000000000007E-2</v>
      </c>
      <c r="D22" s="9">
        <f>VLOOKUP(A22,доллар!$A$2:$B$5880,2,FALSE)</f>
        <v>56.985700000000001</v>
      </c>
      <c r="E22" s="35">
        <f t="shared" si="1"/>
        <v>1.4884435919888675E-3</v>
      </c>
      <c r="F22" s="9">
        <v>2016</v>
      </c>
    </row>
    <row r="23" spans="1:6" x14ac:dyDescent="0.25">
      <c r="A23" s="11">
        <f>B23-4</f>
        <v>43265</v>
      </c>
      <c r="B23" s="11">
        <v>43269</v>
      </c>
      <c r="C23" s="10">
        <v>0.16594999999999999</v>
      </c>
      <c r="D23" s="9">
        <f>VLOOKUP(A23,доллар!$A$2:$B$5880,2,FALSE)</f>
        <v>63.116399999999999</v>
      </c>
      <c r="E23" s="35">
        <f t="shared" si="1"/>
        <v>2.6292690964630429E-3</v>
      </c>
      <c r="F23" s="9">
        <v>2017</v>
      </c>
    </row>
    <row r="31" spans="1:6" x14ac:dyDescent="0.25">
      <c r="A31" t="s">
        <v>220</v>
      </c>
    </row>
  </sheetData>
  <pageMargins left="0.7" right="0.7" top="0.75" bottom="0.75" header="0.3" footer="0.3"/>
  <ignoredErrors>
    <ignoredError sqref="D14:D20" formula="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f>
        <v>1.7700000000000001E-3</v>
      </c>
      <c r="H2" s="6">
        <f>0</f>
        <v>0</v>
      </c>
      <c r="I2" s="6">
        <f>0</f>
        <v>0</v>
      </c>
      <c r="J2" s="6">
        <v>0</v>
      </c>
      <c r="K2" s="6">
        <f>C7</f>
        <v>9.2388999999999995E-3</v>
      </c>
      <c r="L2" s="6">
        <f>C8</f>
        <v>2.4637099999999999E-2</v>
      </c>
      <c r="M2" s="6">
        <f>C9</f>
        <v>2.5000000000000001E-2</v>
      </c>
      <c r="N2" s="6">
        <f>C10</f>
        <v>8.8201000000000002E-2</v>
      </c>
      <c r="O2" s="6">
        <f>C11</f>
        <v>5.9749999999999998E-2</v>
      </c>
      <c r="P2" s="6">
        <f>C12</f>
        <v>4.2200000000000001E-2</v>
      </c>
      <c r="Q2" s="6">
        <f>C13</f>
        <v>0.12970000000000001</v>
      </c>
      <c r="R2" s="6">
        <f>C14</f>
        <v>3.1205E-2</v>
      </c>
      <c r="S2" s="6">
        <f>C15</f>
        <v>3.1629999999999998E-2</v>
      </c>
    </row>
    <row r="3" spans="1:19" x14ac:dyDescent="0.25">
      <c r="A3" s="6" t="s">
        <v>206</v>
      </c>
      <c r="B3" s="6" t="s">
        <v>206</v>
      </c>
      <c r="C3" s="6" t="s">
        <v>206</v>
      </c>
      <c r="D3" s="6" t="s">
        <v>206</v>
      </c>
      <c r="E3" s="6" t="s">
        <v>206</v>
      </c>
      <c r="F3" s="6" t="s">
        <v>206</v>
      </c>
      <c r="G3" s="22">
        <f>E6</f>
        <v>6.5372753965762406E-5</v>
      </c>
      <c r="H3" s="6">
        <f>0</f>
        <v>0</v>
      </c>
      <c r="I3" s="6">
        <f>0</f>
        <v>0</v>
      </c>
      <c r="J3" s="6">
        <v>0</v>
      </c>
      <c r="K3" s="22">
        <f>E7</f>
        <v>3.073741994510521E-4</v>
      </c>
      <c r="L3" s="22">
        <f>E8</f>
        <v>8.917180623117906E-4</v>
      </c>
      <c r="M3" s="22">
        <f>E9</f>
        <v>8.0708165729375845E-4</v>
      </c>
      <c r="N3" s="22">
        <f>E10</f>
        <v>2.8379704558398142E-3</v>
      </c>
      <c r="O3" s="22">
        <f>E11</f>
        <v>1.735616891982176E-3</v>
      </c>
      <c r="P3" s="22">
        <f>E12</f>
        <v>7.600316980044665E-4</v>
      </c>
      <c r="Q3" s="22">
        <f>E13</f>
        <v>2.0210582741066129E-3</v>
      </c>
      <c r="R3" s="22">
        <f>E14</f>
        <v>5.404324152072711E-4</v>
      </c>
      <c r="S3" s="22">
        <f>E15</f>
        <v>5.0458561923008821E-4</v>
      </c>
    </row>
    <row r="5" spans="1:19" ht="60" x14ac:dyDescent="0.25">
      <c r="A5" s="9" t="s">
        <v>184</v>
      </c>
      <c r="B5" s="9" t="s">
        <v>185</v>
      </c>
      <c r="C5" s="9" t="s">
        <v>186</v>
      </c>
      <c r="D5" s="9" t="s">
        <v>187</v>
      </c>
      <c r="E5" s="9" t="s">
        <v>188</v>
      </c>
      <c r="F5" s="9" t="s">
        <v>189</v>
      </c>
    </row>
    <row r="6" spans="1:19" x14ac:dyDescent="0.25">
      <c r="A6" s="11">
        <f>B6</f>
        <v>38849</v>
      </c>
      <c r="B6" s="16">
        <v>38849</v>
      </c>
      <c r="C6" s="9">
        <v>1.7700000000000001E-3</v>
      </c>
      <c r="D6" s="9">
        <f>VLOOKUP(A6,доллар!$A$2:$B$5880,2,FALSE)</f>
        <v>27.075500000000002</v>
      </c>
      <c r="E6" s="19">
        <f>C6/D6</f>
        <v>6.5372753965762406E-5</v>
      </c>
      <c r="F6" s="9">
        <v>2005</v>
      </c>
    </row>
    <row r="7" spans="1:19" x14ac:dyDescent="0.25">
      <c r="A7" s="11">
        <f t="shared" ref="A7:A10" si="0">B7</f>
        <v>40315</v>
      </c>
      <c r="B7" s="16">
        <v>40315</v>
      </c>
      <c r="C7" s="9">
        <v>9.2388999999999995E-3</v>
      </c>
      <c r="D7" s="9">
        <f>VLOOKUP(A7-2,доллар!$A$2:$B$5880,2,FALSE)</f>
        <v>30.057500000000001</v>
      </c>
      <c r="E7" s="19">
        <f t="shared" ref="E7:E15" si="1">C7/D7</f>
        <v>3.073741994510521E-4</v>
      </c>
      <c r="F7" s="9">
        <v>2009</v>
      </c>
    </row>
    <row r="8" spans="1:19" x14ac:dyDescent="0.25">
      <c r="A8" s="11">
        <f t="shared" si="0"/>
        <v>40675</v>
      </c>
      <c r="B8" s="11">
        <v>40675</v>
      </c>
      <c r="C8" s="10">
        <v>2.4637099999999999E-2</v>
      </c>
      <c r="D8" s="9">
        <f>VLOOKUP(A8,доллар!$A$2:$B$5880,2,FALSE)</f>
        <v>27.628799999999998</v>
      </c>
      <c r="E8" s="19">
        <f t="shared" si="1"/>
        <v>8.917180623117906E-4</v>
      </c>
      <c r="F8" s="9">
        <v>2010</v>
      </c>
    </row>
    <row r="9" spans="1:19" x14ac:dyDescent="0.25">
      <c r="A9" s="11">
        <f t="shared" si="0"/>
        <v>41046</v>
      </c>
      <c r="B9" s="11">
        <v>41046</v>
      </c>
      <c r="C9" s="10">
        <v>2.5000000000000001E-2</v>
      </c>
      <c r="D9" s="9">
        <f>VLOOKUP(A9,доллар!$A$2:$B$5880,2,FALSE)</f>
        <v>30.9758</v>
      </c>
      <c r="E9" s="19">
        <f t="shared" si="1"/>
        <v>8.0708165729375845E-4</v>
      </c>
      <c r="F9" s="9">
        <v>2011</v>
      </c>
    </row>
    <row r="10" spans="1:19" x14ac:dyDescent="0.25">
      <c r="A10" s="11">
        <f t="shared" si="0"/>
        <v>41402</v>
      </c>
      <c r="B10" s="11">
        <v>41402</v>
      </c>
      <c r="C10" s="10">
        <v>8.8201000000000002E-2</v>
      </c>
      <c r="D10" s="9">
        <f>VLOOKUP(A10,доллар!$A$2:$B$5880,2,FALSE)</f>
        <v>31.078900000000001</v>
      </c>
      <c r="E10" s="19">
        <f t="shared" si="1"/>
        <v>2.8379704558398142E-3</v>
      </c>
      <c r="F10" s="9">
        <v>2012</v>
      </c>
    </row>
    <row r="11" spans="1:19" x14ac:dyDescent="0.25">
      <c r="A11" s="11">
        <f>B11-2</f>
        <v>41829</v>
      </c>
      <c r="B11" s="11">
        <v>41831</v>
      </c>
      <c r="C11" s="10">
        <v>5.9749999999999998E-2</v>
      </c>
      <c r="D11" s="9">
        <f>VLOOKUP(A11,доллар!$A$2:$B$5880,2,FALSE)</f>
        <v>34.425800000000002</v>
      </c>
      <c r="E11" s="19">
        <f t="shared" si="1"/>
        <v>1.735616891982176E-3</v>
      </c>
      <c r="F11" s="9">
        <v>2013</v>
      </c>
    </row>
    <row r="12" spans="1:19" x14ac:dyDescent="0.25">
      <c r="A12" s="11">
        <f>B12-4</f>
        <v>42187</v>
      </c>
      <c r="B12" s="11">
        <v>42191</v>
      </c>
      <c r="C12" s="10">
        <v>4.2200000000000001E-2</v>
      </c>
      <c r="D12" s="9">
        <f>VLOOKUP(A12-2,доллар!$A$2:$B$5880,2,FALSE)</f>
        <v>55.524000000000001</v>
      </c>
      <c r="E12" s="19">
        <f t="shared" si="1"/>
        <v>7.600316980044665E-4</v>
      </c>
      <c r="F12" s="9">
        <v>2014</v>
      </c>
    </row>
    <row r="13" spans="1:19" x14ac:dyDescent="0.25">
      <c r="A13" s="11">
        <f>B13-4</f>
        <v>42543</v>
      </c>
      <c r="B13" s="11">
        <v>42547</v>
      </c>
      <c r="C13" s="10">
        <v>0.12970000000000001</v>
      </c>
      <c r="D13" s="9">
        <f>VLOOKUP(A13,доллар!$A$2:$B$5880,2,FALSE)</f>
        <v>64.174300000000002</v>
      </c>
      <c r="E13" s="19">
        <f t="shared" si="1"/>
        <v>2.0210582741066129E-3</v>
      </c>
      <c r="F13" s="9">
        <v>2015</v>
      </c>
    </row>
    <row r="14" spans="1:19" x14ac:dyDescent="0.25">
      <c r="A14" s="11">
        <f>B14-2</f>
        <v>42905</v>
      </c>
      <c r="B14" s="11">
        <v>42907</v>
      </c>
      <c r="C14" s="10">
        <v>3.1205E-2</v>
      </c>
      <c r="D14" s="9">
        <f>VLOOKUP(A14-2,доллар!$A$2:$B$5880,2,FALSE)</f>
        <v>57.7408</v>
      </c>
      <c r="E14" s="19">
        <f t="shared" si="1"/>
        <v>5.404324152072711E-4</v>
      </c>
      <c r="F14" s="9">
        <v>2016</v>
      </c>
    </row>
    <row r="15" spans="1:19" x14ac:dyDescent="0.25">
      <c r="A15" s="11">
        <f>B15-2</f>
        <v>43267</v>
      </c>
      <c r="B15" s="11">
        <v>43269</v>
      </c>
      <c r="C15" s="10">
        <v>3.1629999999999998E-2</v>
      </c>
      <c r="D15" s="9">
        <f>VLOOKUP(A15,доллар!$A$2:$B$5880,2,FALSE)</f>
        <v>62.685099999999998</v>
      </c>
      <c r="E15" s="19">
        <f t="shared" si="1"/>
        <v>5.0458561923008821E-4</v>
      </c>
      <c r="F15" s="9">
        <v>2017</v>
      </c>
    </row>
    <row r="32" spans="1:1" x14ac:dyDescent="0.25">
      <c r="A32" t="s">
        <v>220</v>
      </c>
    </row>
  </sheetData>
  <pageMargins left="0.7" right="0.7" top="0.75" bottom="0.75" header="0.3" footer="0.3"/>
  <ignoredErrors>
    <ignoredError sqref="D7:D15" 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v>0</v>
      </c>
      <c r="J2" s="6">
        <v>0</v>
      </c>
      <c r="K2" s="6">
        <v>0</v>
      </c>
      <c r="L2" s="6">
        <v>0</v>
      </c>
      <c r="M2" s="6">
        <f>C6</f>
        <v>1.1199999999999999E-3</v>
      </c>
      <c r="N2" s="6">
        <f>C7</f>
        <v>1.6299999999999999E-3</v>
      </c>
      <c r="O2" s="6">
        <f>C8</f>
        <v>1E-4</v>
      </c>
      <c r="P2" s="6">
        <f>C9</f>
        <v>1E-4</v>
      </c>
      <c r="Q2" s="6">
        <f>C10</f>
        <v>1.2922319999999999E-3</v>
      </c>
      <c r="R2" s="6">
        <f>C11</f>
        <v>7.0440486E-3</v>
      </c>
      <c r="S2" s="6">
        <f>C12</f>
        <v>1.4841780000000001E-2</v>
      </c>
    </row>
    <row r="3" spans="1:19" x14ac:dyDescent="0.25">
      <c r="A3" s="6" t="s">
        <v>206</v>
      </c>
      <c r="B3" s="6" t="s">
        <v>206</v>
      </c>
      <c r="C3" s="6" t="s">
        <v>206</v>
      </c>
      <c r="D3" s="6" t="s">
        <v>206</v>
      </c>
      <c r="E3" s="6" t="s">
        <v>206</v>
      </c>
      <c r="F3" s="6" t="s">
        <v>206</v>
      </c>
      <c r="G3" s="6" t="s">
        <v>206</v>
      </c>
      <c r="H3" s="6" t="s">
        <v>206</v>
      </c>
      <c r="I3" s="6">
        <v>0</v>
      </c>
      <c r="J3" s="6">
        <v>0</v>
      </c>
      <c r="K3" s="6">
        <v>0</v>
      </c>
      <c r="L3" s="6">
        <v>0</v>
      </c>
      <c r="M3" s="41">
        <f>E6</f>
        <v>3.7111530088504366E-5</v>
      </c>
      <c r="N3" s="41">
        <f>E7</f>
        <v>5.2150154050915186E-5</v>
      </c>
      <c r="O3" s="41">
        <f>E8</f>
        <v>2.8927568261829209E-6</v>
      </c>
      <c r="P3" s="41">
        <f>E9</f>
        <v>1.8492970821790638E-6</v>
      </c>
      <c r="Q3" s="41">
        <f>E10</f>
        <v>2.0090296822820469E-5</v>
      </c>
      <c r="R3" s="41">
        <f>E11</f>
        <v>1.1740081E-4</v>
      </c>
      <c r="S3" s="41">
        <f>E12</f>
        <v>2.3806612119063697E-4</v>
      </c>
    </row>
    <row r="5" spans="1:19" ht="60" x14ac:dyDescent="0.25">
      <c r="A5" s="9" t="s">
        <v>184</v>
      </c>
      <c r="B5" s="9" t="s">
        <v>185</v>
      </c>
      <c r="C5" s="9" t="s">
        <v>186</v>
      </c>
      <c r="D5" s="9" t="s">
        <v>187</v>
      </c>
      <c r="E5" s="9" t="s">
        <v>188</v>
      </c>
      <c r="F5" s="9" t="s">
        <v>189</v>
      </c>
    </row>
    <row r="6" spans="1:19" x14ac:dyDescent="0.25">
      <c r="A6" s="11">
        <f>B6</f>
        <v>41042</v>
      </c>
      <c r="B6" s="16">
        <v>41042</v>
      </c>
      <c r="C6" s="9">
        <v>1.1199999999999999E-3</v>
      </c>
      <c r="D6" s="9">
        <f>VLOOKUP(A6,доллар!$A$2:$B$5880,2,FALSE)</f>
        <v>30.179300000000001</v>
      </c>
      <c r="E6" s="40">
        <f>C6/D6</f>
        <v>3.7111530088504366E-5</v>
      </c>
      <c r="F6" s="9">
        <v>2011</v>
      </c>
    </row>
    <row r="7" spans="1:19" x14ac:dyDescent="0.25">
      <c r="A7" s="11">
        <f t="shared" ref="A7:A12" si="0">B7</f>
        <v>41394</v>
      </c>
      <c r="B7" s="16">
        <v>41394</v>
      </c>
      <c r="C7" s="9">
        <v>1.6299999999999999E-3</v>
      </c>
      <c r="D7" s="9">
        <f>VLOOKUP(A7,доллар!$A$2:$B$5880,2,FALSE)</f>
        <v>31.2559</v>
      </c>
      <c r="E7" s="40">
        <f t="shared" ref="E7:E12" si="1">C7/D7</f>
        <v>5.2150154050915186E-5</v>
      </c>
      <c r="F7" s="9">
        <v>2012</v>
      </c>
    </row>
    <row r="8" spans="1:19" x14ac:dyDescent="0.25">
      <c r="A8" s="11">
        <f>B8-2</f>
        <v>41828</v>
      </c>
      <c r="B8" s="16">
        <v>41830</v>
      </c>
      <c r="C8" s="10">
        <v>1E-4</v>
      </c>
      <c r="D8" s="9">
        <f>VLOOKUP(A8,доллар!$A$2:$B$5880,2,FALSE)</f>
        <v>34.569099999999999</v>
      </c>
      <c r="E8" s="40">
        <f t="shared" ref="E8" si="2">C8/D8</f>
        <v>2.8927568261829209E-6</v>
      </c>
      <c r="F8" s="9">
        <v>2013</v>
      </c>
    </row>
    <row r="9" spans="1:19" x14ac:dyDescent="0.25">
      <c r="A9" s="11">
        <f>B9-4</f>
        <v>42180</v>
      </c>
      <c r="B9" s="11">
        <v>42184</v>
      </c>
      <c r="C9" s="10">
        <v>1E-4</v>
      </c>
      <c r="D9" s="9">
        <f>VLOOKUP(A9,доллар!$A$2:$B$5880,2,FALSE)</f>
        <v>54.074599999999997</v>
      </c>
      <c r="E9" s="40">
        <f t="shared" si="1"/>
        <v>1.8492970821790638E-6</v>
      </c>
      <c r="F9" s="9">
        <v>2014</v>
      </c>
    </row>
    <row r="10" spans="1:19" x14ac:dyDescent="0.25">
      <c r="A10" s="11">
        <f>B10-4</f>
        <v>42545</v>
      </c>
      <c r="B10" s="11">
        <v>42549</v>
      </c>
      <c r="C10" s="10">
        <v>1.2922319999999999E-3</v>
      </c>
      <c r="D10" s="9">
        <f>VLOOKUP(A10,доллар!$A$2:$B$5880,2,FALSE)</f>
        <v>64.321200000000005</v>
      </c>
      <c r="E10" s="40">
        <f t="shared" si="1"/>
        <v>2.0090296822820469E-5</v>
      </c>
      <c r="F10" s="9">
        <v>2015</v>
      </c>
    </row>
    <row r="11" spans="1:19" x14ac:dyDescent="0.25">
      <c r="A11" s="11">
        <f>B11-4</f>
        <v>42908</v>
      </c>
      <c r="B11" s="11">
        <v>42912</v>
      </c>
      <c r="C11" s="10">
        <v>7.0440486E-3</v>
      </c>
      <c r="D11" s="9">
        <f>VLOOKUP(A11,доллар!$A$2:$B$5880,2,FALSE)</f>
        <v>60</v>
      </c>
      <c r="E11" s="40">
        <f t="shared" si="1"/>
        <v>1.1740081E-4</v>
      </c>
      <c r="F11" s="9">
        <v>2016</v>
      </c>
    </row>
    <row r="12" spans="1:19" x14ac:dyDescent="0.25">
      <c r="A12" s="11">
        <f t="shared" si="0"/>
        <v>43264</v>
      </c>
      <c r="B12" s="11">
        <v>43264</v>
      </c>
      <c r="C12" s="10">
        <v>1.4841780000000001E-2</v>
      </c>
      <c r="D12" s="9">
        <f>VLOOKUP(A12-3,доллар!$A$2:$B$5880,2,FALSE)</f>
        <v>62.3431</v>
      </c>
      <c r="E12" s="40">
        <f t="shared" si="1"/>
        <v>2.3806612119063697E-4</v>
      </c>
      <c r="F12" s="9">
        <v>2017</v>
      </c>
    </row>
    <row r="25" spans="1:1" x14ac:dyDescent="0.25">
      <c r="A25" t="s">
        <v>220</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v>0</v>
      </c>
      <c r="K2" s="6">
        <v>0</v>
      </c>
      <c r="L2" s="6">
        <v>0</v>
      </c>
      <c r="M2" s="6">
        <v>0</v>
      </c>
      <c r="N2" s="6">
        <f>C6</f>
        <v>2.8586</v>
      </c>
      <c r="O2" s="6">
        <f>C7</f>
        <v>0.86950000000000005</v>
      </c>
      <c r="P2" s="6">
        <v>0</v>
      </c>
      <c r="Q2" s="6">
        <v>0</v>
      </c>
      <c r="R2" s="6">
        <v>0</v>
      </c>
      <c r="S2" s="6">
        <v>0</v>
      </c>
    </row>
    <row r="3" spans="1:19" x14ac:dyDescent="0.25">
      <c r="A3" s="6" t="s">
        <v>206</v>
      </c>
      <c r="B3" s="6" t="s">
        <v>206</v>
      </c>
      <c r="C3" s="6" t="s">
        <v>206</v>
      </c>
      <c r="D3" s="6" t="s">
        <v>206</v>
      </c>
      <c r="E3" s="6" t="s">
        <v>206</v>
      </c>
      <c r="F3" s="6" t="s">
        <v>206</v>
      </c>
      <c r="G3" s="6" t="s">
        <v>206</v>
      </c>
      <c r="H3" s="6" t="s">
        <v>206</v>
      </c>
      <c r="I3" s="6" t="s">
        <v>206</v>
      </c>
      <c r="J3" s="6">
        <v>0</v>
      </c>
      <c r="K3" s="6">
        <v>0</v>
      </c>
      <c r="L3" s="6">
        <v>0</v>
      </c>
      <c r="M3" s="6">
        <v>0</v>
      </c>
      <c r="N3" s="13">
        <f>E6</f>
        <v>9.1102917039808523E-2</v>
      </c>
      <c r="O3" s="13">
        <f>E7</f>
        <v>2.525721987579083E-2</v>
      </c>
      <c r="P3" s="6">
        <v>0</v>
      </c>
      <c r="Q3" s="6">
        <v>0</v>
      </c>
      <c r="R3" s="6">
        <v>0</v>
      </c>
      <c r="S3" s="6">
        <v>0</v>
      </c>
    </row>
    <row r="5" spans="1:19" ht="60" x14ac:dyDescent="0.25">
      <c r="A5" s="9" t="s">
        <v>184</v>
      </c>
      <c r="B5" s="9" t="s">
        <v>185</v>
      </c>
      <c r="C5" s="9" t="s">
        <v>186</v>
      </c>
      <c r="D5" s="9" t="s">
        <v>187</v>
      </c>
      <c r="E5" s="9" t="s">
        <v>188</v>
      </c>
      <c r="F5" s="9" t="s">
        <v>189</v>
      </c>
    </row>
    <row r="6" spans="1:19" x14ac:dyDescent="0.25">
      <c r="A6" s="11">
        <f>B6</f>
        <v>41408</v>
      </c>
      <c r="B6" s="16">
        <v>41408</v>
      </c>
      <c r="C6" s="9">
        <v>2.8586</v>
      </c>
      <c r="D6" s="9">
        <f>VLOOKUP(A6,доллар!$A$2:$B$5880,2,FALSE)</f>
        <v>31.377700000000001</v>
      </c>
      <c r="E6" s="12">
        <f>C6/D6</f>
        <v>9.1102917039808523E-2</v>
      </c>
      <c r="F6" s="9">
        <v>2012</v>
      </c>
    </row>
    <row r="7" spans="1:19" x14ac:dyDescent="0.25">
      <c r="A7" s="11">
        <f>B7-2</f>
        <v>41829</v>
      </c>
      <c r="B7" s="16">
        <v>41831</v>
      </c>
      <c r="C7" s="9">
        <v>0.86950000000000005</v>
      </c>
      <c r="D7" s="9">
        <f>VLOOKUP(A7,доллар!$A$2:$B$5880,2,FALSE)</f>
        <v>34.425800000000002</v>
      </c>
      <c r="E7" s="12">
        <f t="shared" ref="E7" si="0">C7/D7</f>
        <v>2.525721987579083E-2</v>
      </c>
      <c r="F7" s="9">
        <v>2013</v>
      </c>
    </row>
    <row r="24" spans="1:1" x14ac:dyDescent="0.25">
      <c r="A24"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R3" sqref="R3: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22">
        <f>C6</f>
        <v>0.22222222222222221</v>
      </c>
      <c r="F2" s="22">
        <f>C7</f>
        <v>0.33333333333333331</v>
      </c>
      <c r="G2" s="22">
        <f>C8</f>
        <v>0.36333333333333334</v>
      </c>
      <c r="H2" s="6">
        <f>C9</f>
        <v>0.41439999999999999</v>
      </c>
      <c r="I2" s="6">
        <f>C10</f>
        <v>0.41439999999999999</v>
      </c>
      <c r="J2" s="6">
        <f>0</f>
        <v>0</v>
      </c>
      <c r="K2" s="6">
        <f>C11</f>
        <v>3.39E-2</v>
      </c>
      <c r="L2" s="6">
        <f>C12</f>
        <v>0.2487</v>
      </c>
      <c r="M2" s="6">
        <f>C13</f>
        <v>1.01</v>
      </c>
      <c r="N2" s="6">
        <f>C14</f>
        <v>1.1100000000000001</v>
      </c>
      <c r="O2" s="6">
        <f>C15</f>
        <v>1.47</v>
      </c>
      <c r="P2" s="6">
        <f>C16</f>
        <v>1.47</v>
      </c>
      <c r="Q2" s="6">
        <f>C17</f>
        <v>2.09</v>
      </c>
      <c r="R2" s="6">
        <f>C18</f>
        <v>8.93</v>
      </c>
      <c r="S2" s="6">
        <f>C19+C20</f>
        <v>11.17</v>
      </c>
    </row>
    <row r="3" spans="1:19" x14ac:dyDescent="0.25">
      <c r="A3" s="6" t="s">
        <v>206</v>
      </c>
      <c r="B3" s="6" t="s">
        <v>206</v>
      </c>
      <c r="C3" s="6" t="s">
        <v>206</v>
      </c>
      <c r="D3" s="6" t="s">
        <v>206</v>
      </c>
      <c r="E3" s="13">
        <f>E6</f>
        <v>7.6551800689731719E-3</v>
      </c>
      <c r="F3" s="13">
        <f>E7</f>
        <v>1.1647151863719006E-2</v>
      </c>
      <c r="G3" s="13">
        <f>E8</f>
        <v>1.3469860877345178E-2</v>
      </c>
      <c r="H3" s="13">
        <f>E9</f>
        <v>1.6103585223872476E-2</v>
      </c>
      <c r="I3" s="13">
        <f>E10</f>
        <v>1.7446731474425634E-2</v>
      </c>
      <c r="J3" s="6">
        <f>0</f>
        <v>0</v>
      </c>
      <c r="K3" s="13">
        <f>E11</f>
        <v>1.1042848859557114E-3</v>
      </c>
      <c r="L3" s="13">
        <f>E12</f>
        <v>9.0443928037617707E-3</v>
      </c>
      <c r="M3" s="13">
        <f>E13</f>
        <v>3.3455783710014543E-2</v>
      </c>
      <c r="N3" s="13">
        <f>E14</f>
        <v>3.5710953611149544E-2</v>
      </c>
      <c r="O3" s="13">
        <f>E15</f>
        <v>4.2766995516738765E-2</v>
      </c>
      <c r="P3" s="13">
        <f>E16</f>
        <v>2.5940337224383915E-2</v>
      </c>
      <c r="Q3" s="13">
        <f>E17</f>
        <v>3.2873368324858085E-2</v>
      </c>
      <c r="R3" s="13">
        <f>E18</f>
        <v>0.1511875758689053</v>
      </c>
      <c r="S3" s="13">
        <f>E19+E20</f>
        <v>0.17351469682695875</v>
      </c>
    </row>
    <row r="5" spans="1:19" ht="60" x14ac:dyDescent="0.25">
      <c r="A5" s="9" t="s">
        <v>184</v>
      </c>
      <c r="B5" s="9" t="s">
        <v>185</v>
      </c>
      <c r="C5" s="9" t="s">
        <v>186</v>
      </c>
      <c r="D5" s="9" t="s">
        <v>187</v>
      </c>
      <c r="E5" s="9" t="s">
        <v>188</v>
      </c>
      <c r="F5" s="9" t="s">
        <v>189</v>
      </c>
    </row>
    <row r="6" spans="1:19" x14ac:dyDescent="0.25">
      <c r="A6" s="18">
        <f t="shared" ref="A6:A7" si="0">B6</f>
        <v>38157</v>
      </c>
      <c r="B6" s="18">
        <v>38157</v>
      </c>
      <c r="C6" s="19">
        <f>6000/27000</f>
        <v>0.22222222222222221</v>
      </c>
      <c r="D6" s="9">
        <f>VLOOKUP(A6-1,доллар!$A$2:$B$5880,2,FALSE)</f>
        <v>29.029</v>
      </c>
      <c r="E6" s="12">
        <f t="shared" ref="E6:E7" si="1">C6/D6</f>
        <v>7.6551800689731719E-3</v>
      </c>
      <c r="F6" s="9">
        <v>2003</v>
      </c>
    </row>
    <row r="7" spans="1:19" x14ac:dyDescent="0.25">
      <c r="A7" s="18">
        <f t="shared" si="0"/>
        <v>38528</v>
      </c>
      <c r="B7" s="18">
        <v>38528</v>
      </c>
      <c r="C7" s="19">
        <f>9000/27000</f>
        <v>0.33333333333333331</v>
      </c>
      <c r="D7" s="9">
        <f>VLOOKUP(A7-1,доллар!$A$2:$B$5880,2,FALSE)</f>
        <v>28.619299999999999</v>
      </c>
      <c r="E7" s="12">
        <f t="shared" si="1"/>
        <v>1.1647151863719006E-2</v>
      </c>
      <c r="F7" s="9">
        <v>2004</v>
      </c>
    </row>
    <row r="8" spans="1:19" x14ac:dyDescent="0.25">
      <c r="A8" s="18">
        <f t="shared" ref="A8:A14" si="2">B8</f>
        <v>38892</v>
      </c>
      <c r="B8" s="18">
        <v>38892</v>
      </c>
      <c r="C8" s="19">
        <f>9810/27000</f>
        <v>0.36333333333333334</v>
      </c>
      <c r="D8" s="9">
        <f>VLOOKUP(A8-1,доллар!$A$2:$B$5880,2,FALSE)</f>
        <v>26.973800000000001</v>
      </c>
      <c r="E8" s="12">
        <f>C8/D8</f>
        <v>1.3469860877345178E-2</v>
      </c>
      <c r="F8" s="9">
        <v>2005</v>
      </c>
    </row>
    <row r="9" spans="1:19" x14ac:dyDescent="0.25">
      <c r="A9" s="11">
        <f t="shared" si="2"/>
        <v>39212</v>
      </c>
      <c r="B9" s="16">
        <v>39212</v>
      </c>
      <c r="C9" s="9">
        <v>0.41439999999999999</v>
      </c>
      <c r="D9" s="9">
        <f>VLOOKUP(A9-1,доллар!$A$2:$B$5880,2,FALSE)</f>
        <v>25.7334</v>
      </c>
      <c r="E9" s="12">
        <f>C9/D9</f>
        <v>1.6103585223872476E-2</v>
      </c>
      <c r="F9" s="9">
        <v>2006</v>
      </c>
    </row>
    <row r="10" spans="1:19" x14ac:dyDescent="0.25">
      <c r="A10" s="11">
        <f t="shared" si="2"/>
        <v>39576</v>
      </c>
      <c r="B10" s="16">
        <v>39576</v>
      </c>
      <c r="C10" s="9">
        <v>0.41439999999999999</v>
      </c>
      <c r="D10" s="9">
        <f>VLOOKUP(A10,доллар!$A$2:$B$5880,2,FALSE)</f>
        <v>23.752300000000002</v>
      </c>
      <c r="E10" s="12">
        <f t="shared" ref="E10:E16" si="3">C10/D10</f>
        <v>1.7446731474425634E-2</v>
      </c>
      <c r="F10" s="9">
        <v>2007</v>
      </c>
    </row>
    <row r="11" spans="1:19" x14ac:dyDescent="0.25">
      <c r="A11" s="11">
        <f t="shared" si="2"/>
        <v>40316</v>
      </c>
      <c r="B11" s="11">
        <v>40316</v>
      </c>
      <c r="C11" s="10">
        <v>3.39E-2</v>
      </c>
      <c r="D11" s="9">
        <f>VLOOKUP(A11,доллар!$A$2:$B$5880,2,FALSE)</f>
        <v>30.698599999999999</v>
      </c>
      <c r="E11" s="12">
        <f t="shared" si="3"/>
        <v>1.1042848859557114E-3</v>
      </c>
      <c r="F11" s="9">
        <v>2009</v>
      </c>
    </row>
    <row r="12" spans="1:19" x14ac:dyDescent="0.25">
      <c r="A12" s="11">
        <f t="shared" si="2"/>
        <v>40662</v>
      </c>
      <c r="B12" s="11">
        <v>40662</v>
      </c>
      <c r="C12" s="10">
        <v>0.2487</v>
      </c>
      <c r="D12" s="9">
        <f>VLOOKUP(A12,доллар!$A$2:$B$5880,2,FALSE)</f>
        <v>27.497699999999998</v>
      </c>
      <c r="E12" s="12">
        <f t="shared" si="3"/>
        <v>9.0443928037617707E-3</v>
      </c>
      <c r="F12" s="9">
        <v>2010</v>
      </c>
    </row>
    <row r="13" spans="1:19" x14ac:dyDescent="0.25">
      <c r="A13" s="11">
        <f t="shared" si="2"/>
        <v>41040</v>
      </c>
      <c r="B13" s="11">
        <v>41040</v>
      </c>
      <c r="C13" s="10">
        <v>1.01</v>
      </c>
      <c r="D13" s="9">
        <f>VLOOKUP(A13,доллар!$A$2:$B$5880,2,FALSE)</f>
        <v>30.1891</v>
      </c>
      <c r="E13" s="12">
        <f t="shared" ref="E13" si="4">C13/D13</f>
        <v>3.3455783710014543E-2</v>
      </c>
      <c r="F13" s="9">
        <v>2011</v>
      </c>
    </row>
    <row r="14" spans="1:19" x14ac:dyDescent="0.25">
      <c r="A14" s="11">
        <f t="shared" si="2"/>
        <v>41405</v>
      </c>
      <c r="B14" s="11">
        <v>41405</v>
      </c>
      <c r="C14" s="10">
        <v>1.1100000000000001</v>
      </c>
      <c r="D14" s="9">
        <f>VLOOKUP(A14-2,доллар!$A$2:$B$5880,2,FALSE)</f>
        <v>31.082899999999999</v>
      </c>
      <c r="E14" s="12">
        <f t="shared" si="3"/>
        <v>3.5710953611149544E-2</v>
      </c>
      <c r="F14" s="9">
        <v>2012</v>
      </c>
    </row>
    <row r="15" spans="1:19" x14ac:dyDescent="0.25">
      <c r="A15" s="11">
        <f>B15-2</f>
        <v>41836</v>
      </c>
      <c r="B15" s="11">
        <v>41838</v>
      </c>
      <c r="C15" s="10">
        <v>1.47</v>
      </c>
      <c r="D15" s="9">
        <f>VLOOKUP(A15,доллар!$A$2:$B$5880,2,FALSE)</f>
        <v>34.372300000000003</v>
      </c>
      <c r="E15" s="12">
        <f t="shared" si="3"/>
        <v>4.2766995516738765E-2</v>
      </c>
      <c r="F15" s="9">
        <v>2013</v>
      </c>
    </row>
    <row r="16" spans="1:19" x14ac:dyDescent="0.25">
      <c r="A16" s="11">
        <f>B16-2</f>
        <v>42198</v>
      </c>
      <c r="B16" s="11">
        <v>42200</v>
      </c>
      <c r="C16" s="10">
        <v>1.47</v>
      </c>
      <c r="D16" s="9">
        <f>VLOOKUP(A16-2,доллар!$A$2:$B$5880,2,FALSE)</f>
        <v>56.668500000000002</v>
      </c>
      <c r="E16" s="12">
        <f t="shared" si="3"/>
        <v>2.5940337224383915E-2</v>
      </c>
      <c r="F16" s="9">
        <v>2014</v>
      </c>
    </row>
    <row r="17" spans="1:6" x14ac:dyDescent="0.25">
      <c r="A17" s="11">
        <f>B17-4</f>
        <v>42566</v>
      </c>
      <c r="B17" s="11">
        <v>42570</v>
      </c>
      <c r="C17" s="10">
        <v>2.09</v>
      </c>
      <c r="D17" s="9">
        <f>VLOOKUP(A17,доллар!$A$2:$B$5880,2,FALSE)</f>
        <v>63.577300000000001</v>
      </c>
      <c r="E17" s="12">
        <f t="shared" ref="E17:E20" si="5">C17/D17</f>
        <v>3.2873368324858085E-2</v>
      </c>
      <c r="F17" s="9">
        <v>2015</v>
      </c>
    </row>
    <row r="18" spans="1:6" x14ac:dyDescent="0.25">
      <c r="A18" s="11">
        <f>B18-2</f>
        <v>42934</v>
      </c>
      <c r="B18" s="11">
        <v>42936</v>
      </c>
      <c r="C18" s="10">
        <v>8.93</v>
      </c>
      <c r="D18" s="9">
        <f>VLOOKUP(A18,доллар!$A$2:$B$5880,2,FALSE)</f>
        <v>59.0657</v>
      </c>
      <c r="E18" s="12">
        <f t="shared" si="5"/>
        <v>0.1511875758689053</v>
      </c>
      <c r="F18" s="9">
        <v>2016</v>
      </c>
    </row>
    <row r="19" spans="1:6" x14ac:dyDescent="0.25">
      <c r="A19" s="11">
        <f>B19-3</f>
        <v>43292</v>
      </c>
      <c r="B19" s="11">
        <v>43295</v>
      </c>
      <c r="C19" s="10">
        <v>5.24</v>
      </c>
      <c r="D19" s="9">
        <f>VLOOKUP(A19,доллар!$A$2:$B$5880,2,FALSE)</f>
        <v>62.444200000000002</v>
      </c>
      <c r="E19" s="12">
        <f t="shared" si="5"/>
        <v>8.3914919239897384E-2</v>
      </c>
      <c r="F19" s="9">
        <v>2017</v>
      </c>
    </row>
    <row r="20" spans="1:6" x14ac:dyDescent="0.25">
      <c r="A20" s="11">
        <f>B20-4</f>
        <v>43384</v>
      </c>
      <c r="B20" s="11">
        <v>43388</v>
      </c>
      <c r="C20" s="10">
        <v>5.93</v>
      </c>
      <c r="D20" s="9">
        <f>VLOOKUP(A20,доллар!$A$2:$B$5880,2,FALSE)</f>
        <v>66.183199999999999</v>
      </c>
      <c r="E20" s="12">
        <f t="shared" si="5"/>
        <v>8.9599777587061363E-2</v>
      </c>
      <c r="F20" s="9" t="s">
        <v>207</v>
      </c>
    </row>
    <row r="22" spans="1:6" x14ac:dyDescent="0.25">
      <c r="A22" t="s">
        <v>208</v>
      </c>
    </row>
    <row r="36" spans="1:1" x14ac:dyDescent="0.25">
      <c r="A36" t="s">
        <v>220</v>
      </c>
    </row>
  </sheetData>
  <pageMargins left="0.7" right="0.7" top="0.75" bottom="0.75" header="0.3" footer="0.3"/>
  <ignoredErrors>
    <ignoredError sqref="D14:D16 A17" 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v>0</v>
      </c>
      <c r="J2" s="6">
        <v>0</v>
      </c>
      <c r="K2" s="6">
        <v>0</v>
      </c>
      <c r="L2" s="6">
        <v>0</v>
      </c>
      <c r="M2" s="6">
        <v>0</v>
      </c>
      <c r="N2" s="6">
        <f>C6</f>
        <v>1.6139999999999999E-4</v>
      </c>
      <c r="O2" s="6">
        <f>C7</f>
        <v>8.0000000000000004E-4</v>
      </c>
      <c r="P2" s="6">
        <v>0</v>
      </c>
      <c r="Q2" s="6">
        <f>C8</f>
        <v>4.254E-3</v>
      </c>
      <c r="R2" s="6">
        <f>C9</f>
        <v>1.1608E-3</v>
      </c>
      <c r="S2" s="6">
        <v>0</v>
      </c>
    </row>
    <row r="3" spans="1:19" x14ac:dyDescent="0.25">
      <c r="A3" s="6" t="s">
        <v>206</v>
      </c>
      <c r="B3" s="6" t="s">
        <v>206</v>
      </c>
      <c r="C3" s="6" t="s">
        <v>206</v>
      </c>
      <c r="D3" s="6" t="s">
        <v>206</v>
      </c>
      <c r="E3" s="6" t="s">
        <v>206</v>
      </c>
      <c r="F3" s="6" t="s">
        <v>206</v>
      </c>
      <c r="G3" s="6" t="s">
        <v>206</v>
      </c>
      <c r="H3" s="6" t="s">
        <v>206</v>
      </c>
      <c r="I3" s="13">
        <v>0</v>
      </c>
      <c r="J3" s="13">
        <v>0</v>
      </c>
      <c r="K3" s="13">
        <v>0</v>
      </c>
      <c r="L3" s="13">
        <v>0</v>
      </c>
      <c r="M3" s="13">
        <v>0</v>
      </c>
      <c r="N3" s="36">
        <f>E6</f>
        <v>5.1925656872428246E-6</v>
      </c>
      <c r="O3" s="36">
        <f>E7</f>
        <v>2.3307578459135991E-5</v>
      </c>
      <c r="P3" s="6">
        <v>0</v>
      </c>
      <c r="Q3" s="36">
        <f>E8</f>
        <v>6.676481020525392E-5</v>
      </c>
      <c r="R3" s="36">
        <f>E9</f>
        <v>1.9346666666666666E-5</v>
      </c>
      <c r="S3" s="6">
        <v>0</v>
      </c>
    </row>
    <row r="5" spans="1:19" ht="60" x14ac:dyDescent="0.25">
      <c r="A5" s="9" t="s">
        <v>184</v>
      </c>
      <c r="B5" s="9" t="s">
        <v>185</v>
      </c>
      <c r="C5" s="9" t="s">
        <v>186</v>
      </c>
      <c r="D5" s="9" t="s">
        <v>187</v>
      </c>
      <c r="E5" s="9" t="s">
        <v>188</v>
      </c>
      <c r="F5" s="9" t="s">
        <v>189</v>
      </c>
    </row>
    <row r="6" spans="1:19" x14ac:dyDescent="0.25">
      <c r="A6" s="11">
        <f>B6-2</f>
        <v>41406</v>
      </c>
      <c r="B6" s="18">
        <v>41408</v>
      </c>
      <c r="C6" s="9">
        <v>1.6139999999999999E-4</v>
      </c>
      <c r="D6" s="9">
        <f>VLOOKUP(A6-3,доллар!$A$2:$B$5880,2,FALSE)</f>
        <v>31.082899999999999</v>
      </c>
      <c r="E6" s="35">
        <f t="shared" ref="E6:E9" si="0">C6/D6</f>
        <v>5.1925656872428246E-6</v>
      </c>
      <c r="F6" s="9">
        <v>2012</v>
      </c>
    </row>
    <row r="7" spans="1:19" x14ac:dyDescent="0.25">
      <c r="A7" s="11">
        <f>B7-2</f>
        <v>41827</v>
      </c>
      <c r="B7" s="16">
        <v>41829</v>
      </c>
      <c r="C7" s="9">
        <v>8.0000000000000004E-4</v>
      </c>
      <c r="D7" s="9">
        <f>VLOOKUP(A7-2,доллар!$A$2:$B$5880,2,FALSE)</f>
        <v>34.323599999999999</v>
      </c>
      <c r="E7" s="35">
        <f>C7/D7</f>
        <v>2.3307578459135991E-5</v>
      </c>
      <c r="F7" s="9">
        <v>2013</v>
      </c>
    </row>
    <row r="8" spans="1:19" x14ac:dyDescent="0.25">
      <c r="A8" s="11">
        <f>B8-4</f>
        <v>42544</v>
      </c>
      <c r="B8" s="16">
        <v>42548</v>
      </c>
      <c r="C8" s="9">
        <v>4.254E-3</v>
      </c>
      <c r="D8" s="9">
        <f>VLOOKUP(A8,доллар!$A$2:$B$5880,2,FALSE)</f>
        <v>63.716200000000001</v>
      </c>
      <c r="E8" s="35">
        <f t="shared" si="0"/>
        <v>6.676481020525392E-5</v>
      </c>
      <c r="F8" s="9">
        <v>2015</v>
      </c>
    </row>
    <row r="9" spans="1:19" x14ac:dyDescent="0.25">
      <c r="A9" s="11">
        <f>B9-4</f>
        <v>42908</v>
      </c>
      <c r="B9" s="11">
        <v>42912</v>
      </c>
      <c r="C9" s="10">
        <v>1.1608E-3</v>
      </c>
      <c r="D9" s="9">
        <f>VLOOKUP(A9,доллар!$A$2:$B$5880,2,FALSE)</f>
        <v>60</v>
      </c>
      <c r="E9" s="35">
        <f t="shared" si="0"/>
        <v>1.9346666666666666E-5</v>
      </c>
      <c r="F9" s="9">
        <v>2016</v>
      </c>
    </row>
    <row r="22" spans="1:1" x14ac:dyDescent="0.25">
      <c r="A22" t="s">
        <v>220</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f>C6</f>
        <v>1.5920000000000001E-3</v>
      </c>
      <c r="K2" s="6">
        <v>0</v>
      </c>
      <c r="L2" s="6">
        <v>0</v>
      </c>
      <c r="M2" s="6">
        <v>0</v>
      </c>
      <c r="N2" s="6">
        <f>C7</f>
        <v>3.0500000000000002E-3</v>
      </c>
      <c r="O2" s="6">
        <v>0</v>
      </c>
      <c r="P2" s="6">
        <f>C8</f>
        <v>2.9999999999999997E-4</v>
      </c>
      <c r="Q2" s="6">
        <v>0</v>
      </c>
      <c r="R2" s="6">
        <v>0</v>
      </c>
      <c r="S2" s="6">
        <f>C9</f>
        <v>3.7000000000000002E-3</v>
      </c>
    </row>
    <row r="3" spans="1:19" x14ac:dyDescent="0.25">
      <c r="A3" s="6" t="s">
        <v>206</v>
      </c>
      <c r="B3" s="6" t="s">
        <v>206</v>
      </c>
      <c r="C3" s="6" t="s">
        <v>206</v>
      </c>
      <c r="D3" s="6" t="s">
        <v>206</v>
      </c>
      <c r="E3" s="6" t="s">
        <v>206</v>
      </c>
      <c r="F3" s="6" t="s">
        <v>206</v>
      </c>
      <c r="G3" s="6" t="s">
        <v>206</v>
      </c>
      <c r="H3" s="6" t="s">
        <v>206</v>
      </c>
      <c r="I3" s="6" t="s">
        <v>206</v>
      </c>
      <c r="J3" s="41">
        <f>E6</f>
        <v>4.9774731819873E-5</v>
      </c>
      <c r="K3" s="6">
        <v>0</v>
      </c>
      <c r="L3" s="6">
        <v>0</v>
      </c>
      <c r="M3" s="6">
        <v>0</v>
      </c>
      <c r="N3" s="41">
        <f>E7</f>
        <v>9.7082434127181188E-5</v>
      </c>
      <c r="O3" s="6">
        <v>0</v>
      </c>
      <c r="P3" s="41">
        <f>E8</f>
        <v>5.3952079762754718E-6</v>
      </c>
      <c r="Q3" s="6">
        <v>0</v>
      </c>
      <c r="R3" s="6">
        <v>0</v>
      </c>
      <c r="S3" s="41">
        <f>E9</f>
        <v>5.9436700716935124E-5</v>
      </c>
    </row>
    <row r="5" spans="1:19" ht="60" x14ac:dyDescent="0.25">
      <c r="A5" s="9" t="s">
        <v>184</v>
      </c>
      <c r="B5" s="9" t="s">
        <v>185</v>
      </c>
      <c r="C5" s="9" t="s">
        <v>186</v>
      </c>
      <c r="D5" s="9" t="s">
        <v>187</v>
      </c>
      <c r="E5" s="9" t="s">
        <v>188</v>
      </c>
      <c r="F5" s="9" t="s">
        <v>189</v>
      </c>
    </row>
    <row r="6" spans="1:19" x14ac:dyDescent="0.25">
      <c r="A6" s="11">
        <f>B6</f>
        <v>39947</v>
      </c>
      <c r="B6" s="16">
        <v>39947</v>
      </c>
      <c r="C6" s="9">
        <v>1.5920000000000001E-3</v>
      </c>
      <c r="D6" s="9">
        <f>VLOOKUP(A6,доллар!$A$2:$B$5880,2,FALSE)</f>
        <v>31.984100000000002</v>
      </c>
      <c r="E6" s="40">
        <f>C6/D6</f>
        <v>4.9774731819873E-5</v>
      </c>
      <c r="F6" s="9">
        <v>2008</v>
      </c>
    </row>
    <row r="7" spans="1:19" x14ac:dyDescent="0.25">
      <c r="A7" s="11">
        <f>B7</f>
        <v>41411</v>
      </c>
      <c r="B7" s="16">
        <v>41411</v>
      </c>
      <c r="C7" s="9">
        <v>3.0500000000000002E-3</v>
      </c>
      <c r="D7" s="9">
        <f>VLOOKUP(A7,доллар!$A$2:$B$5880,2,FALSE)</f>
        <v>31.416599999999999</v>
      </c>
      <c r="E7" s="40">
        <f t="shared" ref="E7:E8" si="0">C7/D7</f>
        <v>9.7082434127181188E-5</v>
      </c>
      <c r="F7" s="9">
        <v>2012</v>
      </c>
    </row>
    <row r="8" spans="1:19" x14ac:dyDescent="0.25">
      <c r="A8" s="11">
        <f>B8-2</f>
        <v>42191</v>
      </c>
      <c r="B8" s="11">
        <v>42193</v>
      </c>
      <c r="C8" s="10">
        <v>2.9999999999999997E-4</v>
      </c>
      <c r="D8" s="9">
        <f>VLOOKUP(A8-2,доллар!$A$2:$B$5880,2,FALSE)</f>
        <v>55.604900000000001</v>
      </c>
      <c r="E8" s="40">
        <f t="shared" si="0"/>
        <v>5.3952079762754718E-6</v>
      </c>
      <c r="F8" s="9">
        <v>2014</v>
      </c>
    </row>
    <row r="9" spans="1:19" x14ac:dyDescent="0.25">
      <c r="A9" s="11">
        <f>B9-4</f>
        <v>43266</v>
      </c>
      <c r="B9" s="11">
        <v>43270</v>
      </c>
      <c r="C9" s="10">
        <v>3.7000000000000002E-3</v>
      </c>
      <c r="D9" s="9">
        <f>VLOOKUP(A9,доллар!$A$2:$B$5880,2,FALSE)</f>
        <v>62.251100000000001</v>
      </c>
      <c r="E9" s="40">
        <f t="shared" ref="E9" si="1">C9/D9</f>
        <v>5.9436700716935124E-5</v>
      </c>
      <c r="F9" s="9">
        <v>2017</v>
      </c>
    </row>
    <row r="25" spans="1:1" x14ac:dyDescent="0.25">
      <c r="A25" t="s">
        <v>220</v>
      </c>
    </row>
  </sheetData>
  <pageMargins left="0.7" right="0.7" top="0.75" bottom="0.75" header="0.3" footer="0.3"/>
  <ignoredErrors>
    <ignoredError sqref="D8" formula="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f>C6</f>
        <v>1.5900000000000001E-3</v>
      </c>
      <c r="J2" s="6">
        <f>0</f>
        <v>0</v>
      </c>
      <c r="K2" s="6">
        <v>0</v>
      </c>
      <c r="L2" s="6">
        <f>C7</f>
        <v>2.8E-3</v>
      </c>
      <c r="M2" s="6">
        <f>C8</f>
        <v>2.8E-3</v>
      </c>
      <c r="N2" s="6">
        <f>C9</f>
        <v>1.7899999999999999E-3</v>
      </c>
      <c r="O2" s="6">
        <f>C10</f>
        <v>1.0200000000000001E-3</v>
      </c>
      <c r="P2" s="6">
        <f>C11</f>
        <v>5.7999999999999996E-3</v>
      </c>
      <c r="Q2" s="6">
        <f>C12</f>
        <v>1.4200000000000001E-2</v>
      </c>
      <c r="R2" s="6">
        <f>C13</f>
        <v>8.3000000000000001E-3</v>
      </c>
      <c r="S2" s="6">
        <f>C14</f>
        <v>2.1600000000000001E-2</v>
      </c>
    </row>
    <row r="3" spans="1:19" x14ac:dyDescent="0.25">
      <c r="A3" s="6" t="s">
        <v>206</v>
      </c>
      <c r="B3" s="6" t="s">
        <v>206</v>
      </c>
      <c r="C3" s="6" t="s">
        <v>206</v>
      </c>
      <c r="D3" s="6" t="s">
        <v>206</v>
      </c>
      <c r="E3" s="6" t="s">
        <v>206</v>
      </c>
      <c r="F3" s="6" t="s">
        <v>206</v>
      </c>
      <c r="G3" s="6" t="s">
        <v>206</v>
      </c>
      <c r="H3" s="6" t="s">
        <v>206</v>
      </c>
      <c r="I3" s="13">
        <f>E6</f>
        <v>6.7238688887855176E-5</v>
      </c>
      <c r="J3" s="6">
        <v>0</v>
      </c>
      <c r="K3" s="6">
        <v>0</v>
      </c>
      <c r="L3" s="36">
        <f>E7</f>
        <v>1.0048628182813257E-4</v>
      </c>
      <c r="M3" s="36">
        <f>E8</f>
        <v>9.5034449988120684E-5</v>
      </c>
      <c r="N3" s="36">
        <f>E9</f>
        <v>5.7269187577385384E-5</v>
      </c>
      <c r="O3" s="36">
        <f>E10</f>
        <v>2.9948734812761686E-5</v>
      </c>
      <c r="P3" s="36">
        <f>E11</f>
        <v>1.0725923076638569E-4</v>
      </c>
      <c r="Q3" s="36">
        <f>E12</f>
        <v>2.2127237850666078E-4</v>
      </c>
      <c r="R3" s="36">
        <f>E13</f>
        <v>1.4448929995804587E-4</v>
      </c>
      <c r="S3" s="36">
        <f>E14</f>
        <v>3.48487146309747E-4</v>
      </c>
    </row>
    <row r="5" spans="1:19" ht="60" x14ac:dyDescent="0.25">
      <c r="A5" s="9" t="s">
        <v>184</v>
      </c>
      <c r="B5" s="9" t="s">
        <v>185</v>
      </c>
      <c r="C5" s="9" t="s">
        <v>186</v>
      </c>
      <c r="D5" s="9" t="s">
        <v>187</v>
      </c>
      <c r="E5" s="9" t="s">
        <v>188</v>
      </c>
      <c r="F5" s="9" t="s">
        <v>189</v>
      </c>
    </row>
    <row r="6" spans="1:19" x14ac:dyDescent="0.25">
      <c r="A6" s="11">
        <f>B6</f>
        <v>39568</v>
      </c>
      <c r="B6" s="16">
        <v>39568</v>
      </c>
      <c r="C6" s="9">
        <v>1.5900000000000001E-3</v>
      </c>
      <c r="D6" s="9">
        <f>VLOOKUP(A6,доллар!$A$2:$B$5880,2,FALSE)</f>
        <v>23.647099999999998</v>
      </c>
      <c r="E6" s="35">
        <f>C6/D6</f>
        <v>6.7238688887855176E-5</v>
      </c>
      <c r="F6" s="9">
        <v>2007</v>
      </c>
    </row>
    <row r="7" spans="1:19" x14ac:dyDescent="0.25">
      <c r="A7" s="11">
        <f t="shared" ref="A7:A9" si="0">B7</f>
        <v>40674</v>
      </c>
      <c r="B7" s="16">
        <v>40674</v>
      </c>
      <c r="C7" s="9">
        <v>2.8E-3</v>
      </c>
      <c r="D7" s="9">
        <f>VLOOKUP(A7,доллар!$A$2:$B$5880,2,FALSE)</f>
        <v>27.8645</v>
      </c>
      <c r="E7" s="35">
        <f t="shared" ref="E7:E14" si="1">C7/D7</f>
        <v>1.0048628182813257E-4</v>
      </c>
      <c r="F7" s="9">
        <v>2010</v>
      </c>
    </row>
    <row r="8" spans="1:19" x14ac:dyDescent="0.25">
      <c r="A8" s="11">
        <f t="shared" si="0"/>
        <v>41033</v>
      </c>
      <c r="B8" s="16">
        <v>41033</v>
      </c>
      <c r="C8" s="9">
        <v>2.8E-3</v>
      </c>
      <c r="D8" s="9">
        <f>VLOOKUP(A8,доллар!$A$2:$B$5880,2,FALSE)</f>
        <v>29.463000000000001</v>
      </c>
      <c r="E8" s="35">
        <f t="shared" ref="E8" si="2">C8/D8</f>
        <v>9.5034449988120684E-5</v>
      </c>
      <c r="F8" s="9">
        <v>2011</v>
      </c>
    </row>
    <row r="9" spans="1:19" x14ac:dyDescent="0.25">
      <c r="A9" s="11">
        <f t="shared" si="0"/>
        <v>41394</v>
      </c>
      <c r="B9" s="16">
        <v>41394</v>
      </c>
      <c r="C9" s="9">
        <v>1.7899999999999999E-3</v>
      </c>
      <c r="D9" s="9">
        <f>VLOOKUP(A9,доллар!$A$2:$B$5880,2,FALSE)</f>
        <v>31.2559</v>
      </c>
      <c r="E9" s="35">
        <f t="shared" ref="E9" si="3">C9/D9</f>
        <v>5.7269187577385384E-5</v>
      </c>
      <c r="F9" s="9">
        <v>2012</v>
      </c>
    </row>
    <row r="10" spans="1:19" x14ac:dyDescent="0.25">
      <c r="A10" s="11">
        <f>B10-2</f>
        <v>41834</v>
      </c>
      <c r="B10" s="11">
        <v>41836</v>
      </c>
      <c r="C10" s="10">
        <v>1.0200000000000001E-3</v>
      </c>
      <c r="D10" s="9">
        <f>VLOOKUP(A10-2,доллар!$A$2:$B$5880,2,FALSE)</f>
        <v>34.058199999999999</v>
      </c>
      <c r="E10" s="35">
        <f t="shared" si="1"/>
        <v>2.9948734812761686E-5</v>
      </c>
      <c r="F10" s="9">
        <v>2013</v>
      </c>
    </row>
    <row r="11" spans="1:19" x14ac:dyDescent="0.25">
      <c r="A11" s="11">
        <f>B11-4</f>
        <v>42180</v>
      </c>
      <c r="B11" s="11">
        <v>42184</v>
      </c>
      <c r="C11" s="10">
        <v>5.7999999999999996E-3</v>
      </c>
      <c r="D11" s="9">
        <f>VLOOKUP(A11,доллар!$A$2:$B$5880,2,FALSE)</f>
        <v>54.074599999999997</v>
      </c>
      <c r="E11" s="35">
        <f t="shared" si="1"/>
        <v>1.0725923076638569E-4</v>
      </c>
      <c r="F11" s="9">
        <v>2014</v>
      </c>
    </row>
    <row r="12" spans="1:19" x14ac:dyDescent="0.25">
      <c r="A12" s="11">
        <f>B12-2</f>
        <v>42543</v>
      </c>
      <c r="B12" s="11">
        <v>42545</v>
      </c>
      <c r="C12" s="10">
        <v>1.4200000000000001E-2</v>
      </c>
      <c r="D12" s="9">
        <f>VLOOKUP(A12,доллар!$A$2:$B$5880,2,FALSE)</f>
        <v>64.174300000000002</v>
      </c>
      <c r="E12" s="35">
        <f t="shared" si="1"/>
        <v>2.2127237850666078E-4</v>
      </c>
      <c r="F12" s="9">
        <v>2015</v>
      </c>
    </row>
    <row r="13" spans="1:19" x14ac:dyDescent="0.25">
      <c r="A13" s="11">
        <f>B13-4</f>
        <v>42902</v>
      </c>
      <c r="B13" s="11">
        <v>42906</v>
      </c>
      <c r="C13" s="10">
        <v>8.3000000000000001E-3</v>
      </c>
      <c r="D13" s="9">
        <f>VLOOKUP(A13,доллар!$A$2:$B$5880,2,FALSE)</f>
        <v>57.4437</v>
      </c>
      <c r="E13" s="35">
        <f t="shared" si="1"/>
        <v>1.4448929995804587E-4</v>
      </c>
      <c r="F13" s="9">
        <v>2016</v>
      </c>
    </row>
    <row r="14" spans="1:19" x14ac:dyDescent="0.25">
      <c r="A14" s="11">
        <f>B14-4</f>
        <v>43260</v>
      </c>
      <c r="B14" s="11">
        <v>43264</v>
      </c>
      <c r="C14" s="10">
        <v>2.1600000000000001E-2</v>
      </c>
      <c r="D14" s="9">
        <f>VLOOKUP(A14-3,доллар!$A$2:$B$5880,2,FALSE)</f>
        <v>61.982199999999999</v>
      </c>
      <c r="E14" s="35">
        <f t="shared" si="1"/>
        <v>3.48487146309747E-4</v>
      </c>
      <c r="F14" s="9">
        <v>2017</v>
      </c>
    </row>
    <row r="27" spans="1:1" x14ac:dyDescent="0.25">
      <c r="A27" t="s">
        <v>220</v>
      </c>
    </row>
  </sheetData>
  <pageMargins left="0.7" right="0.7" top="0.75" bottom="0.75" header="0.3" footer="0.3"/>
  <ignoredErrors>
    <ignoredError sqref="D10 A11"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v>0</v>
      </c>
      <c r="J2" s="6">
        <v>0</v>
      </c>
      <c r="K2" s="6">
        <v>0</v>
      </c>
      <c r="L2" s="6">
        <f>C6</f>
        <v>1.447E-2</v>
      </c>
      <c r="M2" s="6">
        <f>C7</f>
        <v>0.01</v>
      </c>
      <c r="N2" s="6">
        <f>C8</f>
        <v>2.044E-2</v>
      </c>
      <c r="O2" s="6">
        <f>C9</f>
        <v>1.8E-3</v>
      </c>
      <c r="P2" s="6">
        <f>C10</f>
        <v>1.9699999999999999E-2</v>
      </c>
      <c r="Q2" s="6">
        <f>C11</f>
        <v>1.0800000000000001E-2</v>
      </c>
      <c r="R2" s="6">
        <f>C12</f>
        <v>4.4215194999999999E-2</v>
      </c>
      <c r="S2" s="6">
        <f>C13</f>
        <v>2.0821200000000002E-2</v>
      </c>
    </row>
    <row r="3" spans="1:19" x14ac:dyDescent="0.25">
      <c r="A3" s="6" t="s">
        <v>206</v>
      </c>
      <c r="B3" s="6" t="s">
        <v>206</v>
      </c>
      <c r="C3" s="6" t="s">
        <v>206</v>
      </c>
      <c r="D3" s="6" t="s">
        <v>206</v>
      </c>
      <c r="E3" s="6" t="s">
        <v>206</v>
      </c>
      <c r="F3" s="6" t="s">
        <v>206</v>
      </c>
      <c r="G3" s="6" t="s">
        <v>206</v>
      </c>
      <c r="H3" s="6" t="s">
        <v>206</v>
      </c>
      <c r="I3" s="6">
        <v>0</v>
      </c>
      <c r="J3" s="6">
        <v>0</v>
      </c>
      <c r="K3" s="6">
        <v>0</v>
      </c>
      <c r="L3" s="22">
        <f>E6</f>
        <v>5.2372886263608994E-4</v>
      </c>
      <c r="M3" s="22">
        <f>E7</f>
        <v>3.3790975782007661E-4</v>
      </c>
      <c r="N3" s="22">
        <f>E8</f>
        <v>6.584351534791727E-4</v>
      </c>
      <c r="O3" s="22">
        <f>E9</f>
        <v>5.2823411335904071E-5</v>
      </c>
      <c r="P3" s="22">
        <f>E10</f>
        <v>3.5396322016691969E-4</v>
      </c>
      <c r="Q3" s="22">
        <f>E11</f>
        <v>1.6950163380741477E-4</v>
      </c>
      <c r="R3" s="22">
        <f>E12</f>
        <v>7.6575307235091994E-4</v>
      </c>
      <c r="S3" s="22">
        <f>E13</f>
        <v>3.3224612242292717E-4</v>
      </c>
    </row>
    <row r="5" spans="1:19" ht="60" x14ac:dyDescent="0.25">
      <c r="A5" s="9" t="s">
        <v>184</v>
      </c>
      <c r="B5" s="9" t="s">
        <v>185</v>
      </c>
      <c r="C5" s="9" t="s">
        <v>186</v>
      </c>
      <c r="D5" s="9" t="s">
        <v>187</v>
      </c>
      <c r="E5" s="9" t="s">
        <v>188</v>
      </c>
      <c r="F5" s="9" t="s">
        <v>189</v>
      </c>
    </row>
    <row r="6" spans="1:19" x14ac:dyDescent="0.25">
      <c r="A6" s="11">
        <f>B6</f>
        <v>40675</v>
      </c>
      <c r="B6" s="11">
        <v>40675</v>
      </c>
      <c r="C6" s="10">
        <v>1.447E-2</v>
      </c>
      <c r="D6" s="9">
        <f>VLOOKUP(A6,доллар!$A$2:$B$5880,2,FALSE)</f>
        <v>27.628799999999998</v>
      </c>
      <c r="E6" s="19">
        <f t="shared" ref="E6:E10" si="0">C6/D6</f>
        <v>5.2372886263608994E-4</v>
      </c>
      <c r="F6" s="9">
        <v>2010</v>
      </c>
    </row>
    <row r="7" spans="1:19" x14ac:dyDescent="0.25">
      <c r="A7" s="11">
        <f t="shared" ref="A7:A8" si="1">B7</f>
        <v>41036</v>
      </c>
      <c r="B7" s="11">
        <v>41036</v>
      </c>
      <c r="C7" s="10">
        <v>0.01</v>
      </c>
      <c r="D7" s="9">
        <f>VLOOKUP(A7-2,доллар!$A$2:$B$5880,2,FALSE)</f>
        <v>29.593699999999998</v>
      </c>
      <c r="E7" s="19">
        <f t="shared" si="0"/>
        <v>3.3790975782007661E-4</v>
      </c>
      <c r="F7" s="9">
        <v>2011</v>
      </c>
    </row>
    <row r="8" spans="1:19" x14ac:dyDescent="0.25">
      <c r="A8" s="11">
        <f t="shared" si="1"/>
        <v>41400</v>
      </c>
      <c r="B8" s="11">
        <v>41400</v>
      </c>
      <c r="C8" s="10">
        <v>2.044E-2</v>
      </c>
      <c r="D8" s="9">
        <f>VLOOKUP(A8-5,доллар!$A$2:$B$5880,2,FALSE)</f>
        <v>31.043299999999999</v>
      </c>
      <c r="E8" s="19">
        <f t="shared" si="0"/>
        <v>6.584351534791727E-4</v>
      </c>
      <c r="F8" s="9">
        <v>2012</v>
      </c>
    </row>
    <row r="9" spans="1:19" x14ac:dyDescent="0.25">
      <c r="A9" s="11">
        <f>B9-4</f>
        <v>41830</v>
      </c>
      <c r="B9" s="11">
        <v>41834</v>
      </c>
      <c r="C9" s="10">
        <v>1.8E-3</v>
      </c>
      <c r="D9" s="9">
        <f>VLOOKUP(A9,доллар!$A$2:$B$5880,2,FALSE)</f>
        <v>34.075800000000001</v>
      </c>
      <c r="E9" s="19">
        <f t="shared" si="0"/>
        <v>5.2823411335904071E-5</v>
      </c>
      <c r="F9" s="9">
        <v>2013</v>
      </c>
    </row>
    <row r="10" spans="1:19" x14ac:dyDescent="0.25">
      <c r="A10" s="11">
        <f>B10-4</f>
        <v>42188</v>
      </c>
      <c r="B10" s="11">
        <v>42192</v>
      </c>
      <c r="C10" s="10">
        <v>1.9699999999999999E-2</v>
      </c>
      <c r="D10" s="9">
        <f>VLOOKUP(A10,доллар!$A$2:$B$5880,2,FALSE)</f>
        <v>55.655500000000004</v>
      </c>
      <c r="E10" s="19">
        <f t="shared" si="0"/>
        <v>3.5396322016691969E-4</v>
      </c>
      <c r="F10" s="9">
        <v>2014</v>
      </c>
    </row>
    <row r="11" spans="1:19" x14ac:dyDescent="0.25">
      <c r="A11" s="11">
        <f>B11-4</f>
        <v>42544</v>
      </c>
      <c r="B11" s="11">
        <v>42548</v>
      </c>
      <c r="C11" s="10">
        <v>1.0800000000000001E-2</v>
      </c>
      <c r="D11" s="9">
        <f>VLOOKUP(A11,доллар!$A$2:$B$5880,2,FALSE)</f>
        <v>63.716200000000001</v>
      </c>
      <c r="E11" s="19">
        <f t="shared" ref="E11:E13" si="2">C11/D11</f>
        <v>1.6950163380741477E-4</v>
      </c>
      <c r="F11" s="9">
        <v>2015</v>
      </c>
    </row>
    <row r="12" spans="1:19" x14ac:dyDescent="0.25">
      <c r="A12" s="11">
        <f>B12-2</f>
        <v>42905</v>
      </c>
      <c r="B12" s="11">
        <v>42907</v>
      </c>
      <c r="C12" s="10">
        <v>4.4215194999999999E-2</v>
      </c>
      <c r="D12" s="9">
        <f>VLOOKUP(A12-2,доллар!$A$2:$B$5880,2,FALSE)</f>
        <v>57.7408</v>
      </c>
      <c r="E12" s="19">
        <f t="shared" si="2"/>
        <v>7.6575307235091994E-4</v>
      </c>
      <c r="F12" s="9">
        <v>2016</v>
      </c>
    </row>
    <row r="13" spans="1:19" x14ac:dyDescent="0.25">
      <c r="A13" s="11">
        <f>B13-4</f>
        <v>43260</v>
      </c>
      <c r="B13" s="11">
        <v>43264</v>
      </c>
      <c r="C13" s="10">
        <v>2.0821200000000002E-2</v>
      </c>
      <c r="D13" s="9">
        <f>VLOOKUP(A13,доллар!$A$2:$B$5880,2,FALSE)</f>
        <v>62.667999999999999</v>
      </c>
      <c r="E13" s="19">
        <f t="shared" si="2"/>
        <v>3.3224612242292717E-4</v>
      </c>
      <c r="F13" s="9">
        <v>2017</v>
      </c>
    </row>
    <row r="25" spans="1:1" x14ac:dyDescent="0.25">
      <c r="A25" t="s">
        <v>220</v>
      </c>
    </row>
  </sheetData>
  <pageMargins left="0.7" right="0.7" top="0.75" bottom="0.75" header="0.3" footer="0.3"/>
  <ignoredErrors>
    <ignoredError sqref="A12:D12" formula="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v>0</v>
      </c>
      <c r="L2" s="6">
        <f>C6</f>
        <v>1.251133E-3</v>
      </c>
      <c r="M2" s="6">
        <f>C7</f>
        <v>2.8E-3</v>
      </c>
      <c r="N2" s="6">
        <f>C8</f>
        <v>4.2500000000000003E-3</v>
      </c>
      <c r="O2" s="6">
        <f>C9</f>
        <v>5.6299999999999996E-3</v>
      </c>
      <c r="P2" s="6">
        <f>C10</f>
        <v>3.0999999999999999E-3</v>
      </c>
      <c r="Q2" s="6">
        <f>C11</f>
        <v>8.3636049999999997E-3</v>
      </c>
      <c r="R2" s="6">
        <f>C12</f>
        <v>1.1793E-2</v>
      </c>
      <c r="S2" s="6">
        <f>C13</f>
        <v>4.0246999999999998E-2</v>
      </c>
    </row>
    <row r="3" spans="1:19" x14ac:dyDescent="0.25">
      <c r="A3" s="6" t="s">
        <v>206</v>
      </c>
      <c r="B3" s="6" t="s">
        <v>206</v>
      </c>
      <c r="C3" s="6" t="s">
        <v>206</v>
      </c>
      <c r="D3" s="6" t="s">
        <v>206</v>
      </c>
      <c r="E3" s="6" t="s">
        <v>206</v>
      </c>
      <c r="F3" s="6" t="s">
        <v>206</v>
      </c>
      <c r="G3" s="6" t="s">
        <v>206</v>
      </c>
      <c r="H3" s="6" t="s">
        <v>206</v>
      </c>
      <c r="I3" s="6" t="s">
        <v>206</v>
      </c>
      <c r="J3" s="6" t="s">
        <v>206</v>
      </c>
      <c r="K3" s="6">
        <v>0</v>
      </c>
      <c r="L3" s="41">
        <f>E6</f>
        <v>4.5892086198991291E-5</v>
      </c>
      <c r="M3" s="41">
        <f>E7</f>
        <v>8.6077832806106611E-5</v>
      </c>
      <c r="N3" s="41">
        <f>E8</f>
        <v>1.3674872662803382E-4</v>
      </c>
      <c r="O3" s="41">
        <f>E9</f>
        <v>1.6354013559597742E-4</v>
      </c>
      <c r="P3" s="41">
        <f>E10</f>
        <v>5.732820954755098E-5</v>
      </c>
      <c r="Q3" s="41">
        <f>E11</f>
        <v>1.3126339926109842E-4</v>
      </c>
      <c r="R3" s="41">
        <f>E12</f>
        <v>2.0722338586108495E-4</v>
      </c>
      <c r="S3" s="41">
        <f>E13</f>
        <v>6.511142568250758E-4</v>
      </c>
    </row>
    <row r="5" spans="1:19" ht="60" x14ac:dyDescent="0.25">
      <c r="A5" s="9" t="s">
        <v>184</v>
      </c>
      <c r="B5" s="9" t="s">
        <v>185</v>
      </c>
      <c r="C5" s="9" t="s">
        <v>186</v>
      </c>
      <c r="D5" s="9" t="s">
        <v>187</v>
      </c>
      <c r="E5" s="9" t="s">
        <v>188</v>
      </c>
      <c r="F5" s="9" t="s">
        <v>189</v>
      </c>
    </row>
    <row r="6" spans="1:19" x14ac:dyDescent="0.25">
      <c r="A6" s="11">
        <f>B6</f>
        <v>40669</v>
      </c>
      <c r="B6" s="16">
        <v>40669</v>
      </c>
      <c r="C6" s="9">
        <v>1.251133E-3</v>
      </c>
      <c r="D6" s="9">
        <f>VLOOKUP(A6,доллар!$A$2:$B$5880,2,FALSE)</f>
        <v>27.262499999999999</v>
      </c>
      <c r="E6" s="40">
        <f>C6/D6</f>
        <v>4.5892086198991291E-5</v>
      </c>
      <c r="F6" s="9">
        <v>2010</v>
      </c>
    </row>
    <row r="7" spans="1:19" x14ac:dyDescent="0.25">
      <c r="A7" s="11">
        <f t="shared" ref="A7:A8" si="0">B7</f>
        <v>41093</v>
      </c>
      <c r="B7" s="16">
        <v>41093</v>
      </c>
      <c r="C7" s="9">
        <v>2.8E-3</v>
      </c>
      <c r="D7" s="9">
        <f>VLOOKUP(A7,доллар!$A$2:$B$5880,2,FALSE)</f>
        <v>32.528700000000001</v>
      </c>
      <c r="E7" s="40">
        <f t="shared" ref="E7:E8" si="1">C7/D7</f>
        <v>8.6077832806106611E-5</v>
      </c>
      <c r="F7" s="9">
        <v>2011</v>
      </c>
    </row>
    <row r="8" spans="1:19" x14ac:dyDescent="0.25">
      <c r="A8" s="11">
        <f t="shared" si="0"/>
        <v>41402</v>
      </c>
      <c r="B8" s="16">
        <v>41402</v>
      </c>
      <c r="C8" s="9">
        <v>4.2500000000000003E-3</v>
      </c>
      <c r="D8" s="9">
        <f>VLOOKUP(A8,доллар!$A$2:$B$5880,2,FALSE)</f>
        <v>31.078900000000001</v>
      </c>
      <c r="E8" s="40">
        <f t="shared" si="1"/>
        <v>1.3674872662803382E-4</v>
      </c>
      <c r="F8" s="9">
        <v>2012</v>
      </c>
    </row>
    <row r="9" spans="1:19" x14ac:dyDescent="0.25">
      <c r="A9" s="11">
        <f>B9-2</f>
        <v>41829</v>
      </c>
      <c r="B9" s="16">
        <v>41831</v>
      </c>
      <c r="C9" s="9">
        <v>5.6299999999999996E-3</v>
      </c>
      <c r="D9" s="9">
        <f>VLOOKUP(A9,доллар!$A$2:$B$5880,2,FALSE)</f>
        <v>34.425800000000002</v>
      </c>
      <c r="E9" s="40">
        <f t="shared" ref="E9:E13" si="2">C9/D9</f>
        <v>1.6354013559597742E-4</v>
      </c>
      <c r="F9" s="9">
        <v>2013</v>
      </c>
    </row>
    <row r="10" spans="1:19" x14ac:dyDescent="0.25">
      <c r="A10" s="11">
        <f>B10-4</f>
        <v>42180</v>
      </c>
      <c r="B10" s="11">
        <v>42184</v>
      </c>
      <c r="C10" s="10">
        <v>3.0999999999999999E-3</v>
      </c>
      <c r="D10" s="9">
        <f>VLOOKUP(A10,доллар!$A$2:$B$5880,2,FALSE)</f>
        <v>54.074599999999997</v>
      </c>
      <c r="E10" s="40">
        <f t="shared" si="2"/>
        <v>5.732820954755098E-5</v>
      </c>
      <c r="F10" s="9">
        <v>2014</v>
      </c>
    </row>
    <row r="11" spans="1:19" x14ac:dyDescent="0.25">
      <c r="A11" s="11">
        <f>B11-4</f>
        <v>42544</v>
      </c>
      <c r="B11" s="11">
        <v>42548</v>
      </c>
      <c r="C11" s="10">
        <v>8.3636049999999997E-3</v>
      </c>
      <c r="D11" s="9">
        <f>VLOOKUP(A11,доллар!$A$2:$B$5880,2,FALSE)</f>
        <v>63.716200000000001</v>
      </c>
      <c r="E11" s="40">
        <f t="shared" si="2"/>
        <v>1.3126339926109842E-4</v>
      </c>
      <c r="F11" s="9">
        <v>2015</v>
      </c>
    </row>
    <row r="12" spans="1:19" x14ac:dyDescent="0.25">
      <c r="A12" s="11">
        <f>B12-2</f>
        <v>42900</v>
      </c>
      <c r="B12" s="11">
        <v>42902</v>
      </c>
      <c r="C12" s="10">
        <v>1.1793E-2</v>
      </c>
      <c r="D12" s="9">
        <f>VLOOKUP(A12,доллар!$A$2:$B$5880,2,FALSE)</f>
        <v>56.909599999999998</v>
      </c>
      <c r="E12" s="40">
        <f t="shared" si="2"/>
        <v>2.0722338586108495E-4</v>
      </c>
      <c r="F12" s="9">
        <v>2016</v>
      </c>
    </row>
    <row r="13" spans="1:19" x14ac:dyDescent="0.25">
      <c r="A13" s="11">
        <f>B13-4</f>
        <v>43259</v>
      </c>
      <c r="B13" s="11">
        <v>43263</v>
      </c>
      <c r="C13" s="10">
        <v>4.0246999999999998E-2</v>
      </c>
      <c r="D13" s="9">
        <f>VLOOKUP(A13,доллар!$A$2:$B$5880,2,FALSE)</f>
        <v>61.8125</v>
      </c>
      <c r="E13" s="40">
        <f t="shared" si="2"/>
        <v>6.511142568250758E-4</v>
      </c>
      <c r="F13" s="9">
        <v>2017</v>
      </c>
    </row>
    <row r="26" spans="1:1" x14ac:dyDescent="0.25">
      <c r="A26" t="s">
        <v>220</v>
      </c>
    </row>
  </sheetData>
  <pageMargins left="0.7" right="0.7" top="0.75" bottom="0.75" header="0.3" footer="0.3"/>
  <ignoredErrors>
    <ignoredError sqref="A12" formula="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v>0</v>
      </c>
      <c r="L2" s="6">
        <v>0</v>
      </c>
      <c r="M2" s="6">
        <v>0</v>
      </c>
      <c r="N2" s="6">
        <v>0</v>
      </c>
      <c r="O2" s="6">
        <f>C6</f>
        <v>1.3999999999999999E-4</v>
      </c>
      <c r="P2" s="6">
        <v>0</v>
      </c>
      <c r="Q2" s="6">
        <f>C7</f>
        <v>2.8526929999999999E-3</v>
      </c>
      <c r="R2" s="6">
        <v>0</v>
      </c>
      <c r="S2" s="6">
        <f>C8</f>
        <v>6.1665654299999997E-3</v>
      </c>
    </row>
    <row r="3" spans="1:19" x14ac:dyDescent="0.25">
      <c r="A3" s="6" t="s">
        <v>206</v>
      </c>
      <c r="B3" s="6" t="s">
        <v>206</v>
      </c>
      <c r="C3" s="6" t="s">
        <v>206</v>
      </c>
      <c r="D3" s="6" t="s">
        <v>206</v>
      </c>
      <c r="E3" s="6" t="s">
        <v>206</v>
      </c>
      <c r="F3" s="6" t="s">
        <v>206</v>
      </c>
      <c r="G3" s="6" t="s">
        <v>206</v>
      </c>
      <c r="H3" s="6" t="s">
        <v>206</v>
      </c>
      <c r="I3" s="6" t="s">
        <v>206</v>
      </c>
      <c r="J3" s="6" t="s">
        <v>206</v>
      </c>
      <c r="K3" s="6">
        <v>0</v>
      </c>
      <c r="L3" s="6">
        <v>0</v>
      </c>
      <c r="M3" s="6">
        <v>0</v>
      </c>
      <c r="N3" s="6">
        <v>0</v>
      </c>
      <c r="O3" s="41">
        <f>E6</f>
        <v>4.108487548348094E-6</v>
      </c>
      <c r="P3" s="6">
        <v>0</v>
      </c>
      <c r="Q3" s="41">
        <f>E7</f>
        <v>4.4452265159105746E-5</v>
      </c>
      <c r="R3" s="6">
        <v>0</v>
      </c>
      <c r="S3" s="41">
        <f>E8</f>
        <v>9.8373703320246757E-5</v>
      </c>
    </row>
    <row r="5" spans="1:19" ht="60" x14ac:dyDescent="0.25">
      <c r="A5" s="9" t="s">
        <v>184</v>
      </c>
      <c r="B5" s="9" t="s">
        <v>185</v>
      </c>
      <c r="C5" s="9" t="s">
        <v>186</v>
      </c>
      <c r="D5" s="9" t="s">
        <v>187</v>
      </c>
      <c r="E5" s="9" t="s">
        <v>188</v>
      </c>
      <c r="F5" s="9" t="s">
        <v>189</v>
      </c>
    </row>
    <row r="6" spans="1:19" x14ac:dyDescent="0.25">
      <c r="A6" s="11">
        <f>B6-4</f>
        <v>41830</v>
      </c>
      <c r="B6" s="16">
        <v>41834</v>
      </c>
      <c r="C6" s="9">
        <v>1.3999999999999999E-4</v>
      </c>
      <c r="D6" s="9">
        <f>VLOOKUP(A6,доллар!$A$2:$B$5880,2,FALSE)</f>
        <v>34.075800000000001</v>
      </c>
      <c r="E6" s="40">
        <f>C6/D6</f>
        <v>4.108487548348094E-6</v>
      </c>
      <c r="F6" s="9">
        <v>2013</v>
      </c>
    </row>
    <row r="7" spans="1:19" x14ac:dyDescent="0.25">
      <c r="A7" s="11">
        <f>B7-2</f>
        <v>42543</v>
      </c>
      <c r="B7" s="16">
        <v>42545</v>
      </c>
      <c r="C7" s="9">
        <v>2.8526929999999999E-3</v>
      </c>
      <c r="D7" s="9">
        <f>VLOOKUP(A7,доллар!$A$2:$B$5880,2,FALSE)</f>
        <v>64.174300000000002</v>
      </c>
      <c r="E7" s="40">
        <f t="shared" ref="E7:E8" si="0">C7/D7</f>
        <v>4.4452265159105746E-5</v>
      </c>
      <c r="F7" s="9">
        <v>2015</v>
      </c>
    </row>
    <row r="8" spans="1:19" x14ac:dyDescent="0.25">
      <c r="A8" s="11">
        <f>B8-2</f>
        <v>43269</v>
      </c>
      <c r="B8" s="11">
        <v>43271</v>
      </c>
      <c r="C8" s="10">
        <v>6.1665654299999997E-3</v>
      </c>
      <c r="D8" s="9">
        <f>VLOOKUP(A8-2,доллар!$A$2:$B$5880,2,FALSE)</f>
        <v>62.685099999999998</v>
      </c>
      <c r="E8" s="40">
        <f t="shared" si="0"/>
        <v>9.8373703320246757E-5</v>
      </c>
      <c r="F8" s="9">
        <v>2017</v>
      </c>
    </row>
    <row r="19" spans="1:1" x14ac:dyDescent="0.25">
      <c r="A19" t="s">
        <v>220</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f>C6</f>
        <v>0.24</v>
      </c>
      <c r="C2" s="6">
        <v>0</v>
      </c>
      <c r="D2" s="6">
        <f>C7</f>
        <v>1.6971499999999999</v>
      </c>
      <c r="E2" s="6">
        <f>C8</f>
        <v>3.2021700000000002</v>
      </c>
      <c r="F2" s="6">
        <f>C9</f>
        <v>5.7519499999999999</v>
      </c>
      <c r="G2" s="6">
        <f>C10</f>
        <v>7.6</v>
      </c>
      <c r="H2" s="6">
        <f>C11</f>
        <v>9.67</v>
      </c>
      <c r="I2" s="6">
        <f>C12</f>
        <v>14.84</v>
      </c>
      <c r="J2" s="6">
        <f>C13</f>
        <v>20.149999999999999</v>
      </c>
      <c r="K2" s="6">
        <f>C14</f>
        <v>15.4</v>
      </c>
      <c r="L2" s="6">
        <f>C15</f>
        <v>14.54</v>
      </c>
      <c r="M2" s="6">
        <f>C16</f>
        <v>14.71</v>
      </c>
      <c r="N2" s="6">
        <f>C17+C18</f>
        <v>19.82</v>
      </c>
      <c r="O2" s="6">
        <f>C19+C20</f>
        <v>24.8</v>
      </c>
      <c r="P2" s="6">
        <f>C21+C22</f>
        <v>25.169999999999998</v>
      </c>
      <c r="Q2" s="43">
        <f>C23+C24</f>
        <v>26</v>
      </c>
      <c r="R2" s="43">
        <f>C25+C26</f>
        <v>26</v>
      </c>
      <c r="S2" s="43">
        <f>C27+C28</f>
        <v>26</v>
      </c>
    </row>
    <row r="3" spans="1:19" x14ac:dyDescent="0.25">
      <c r="A3" s="6" t="s">
        <v>206</v>
      </c>
      <c r="B3" s="13">
        <f>E6</f>
        <v>8.244589488148402E-3</v>
      </c>
      <c r="C3" s="13">
        <v>0</v>
      </c>
      <c r="D3" s="13">
        <f>E7</f>
        <v>5.5922407515412727E-2</v>
      </c>
      <c r="E3" s="13">
        <f>E8</f>
        <v>0.11059890166822092</v>
      </c>
      <c r="F3" s="13">
        <f>E9</f>
        <v>0.20710880508126714</v>
      </c>
      <c r="G3" s="13">
        <f>E10</f>
        <v>0.280176068539914</v>
      </c>
      <c r="H3" s="13">
        <f>E11</f>
        <v>0.37394525781727339</v>
      </c>
      <c r="I3" s="13">
        <f>E12</f>
        <v>0.62478160009767469</v>
      </c>
      <c r="J3" s="13">
        <f>E13</f>
        <v>0.61448851074211297</v>
      </c>
      <c r="K3" s="13">
        <f>E14</f>
        <v>0.50829947420710231</v>
      </c>
      <c r="L3" s="13">
        <f>E15</f>
        <v>0.52560232797729856</v>
      </c>
      <c r="M3" s="13">
        <f>E16</f>
        <v>0.49349995806424557</v>
      </c>
      <c r="N3" s="13">
        <f>E17+E18</f>
        <v>0.62774997927737675</v>
      </c>
      <c r="O3" s="13">
        <f>E19+E20</f>
        <v>0.69814957464717597</v>
      </c>
      <c r="P3" s="13">
        <f>E21+E22</f>
        <v>0.44296980134244607</v>
      </c>
      <c r="Q3" s="13">
        <f>E23+E24</f>
        <v>0.41108961961552615</v>
      </c>
      <c r="R3" s="13">
        <f>E25+E26</f>
        <v>0.4409287303767645</v>
      </c>
      <c r="S3" s="13">
        <f>E27+E28</f>
        <v>0.40936491333955505</v>
      </c>
    </row>
    <row r="5" spans="1:19" ht="60" x14ac:dyDescent="0.25">
      <c r="A5" s="9" t="s">
        <v>184</v>
      </c>
      <c r="B5" s="9" t="s">
        <v>185</v>
      </c>
      <c r="C5" s="9" t="s">
        <v>186</v>
      </c>
      <c r="D5" s="9" t="s">
        <v>187</v>
      </c>
      <c r="E5" s="9" t="s">
        <v>188</v>
      </c>
      <c r="F5" s="9" t="s">
        <v>189</v>
      </c>
    </row>
    <row r="6" spans="1:19" x14ac:dyDescent="0.25">
      <c r="A6" s="11">
        <f>B6</f>
        <v>37071</v>
      </c>
      <c r="B6" s="16">
        <v>37071</v>
      </c>
      <c r="C6" s="9">
        <v>0.24</v>
      </c>
      <c r="D6" s="9">
        <f>VLOOKUP(A6,доллар!$A$2:$B$5880,2,FALSE)</f>
        <v>29.11</v>
      </c>
      <c r="E6" s="12">
        <f>C6/D6</f>
        <v>8.244589488148402E-3</v>
      </c>
      <c r="F6" s="9">
        <v>2000</v>
      </c>
    </row>
    <row r="7" spans="1:19" x14ac:dyDescent="0.25">
      <c r="A7" s="11">
        <f t="shared" ref="A7:A18" si="0">B7</f>
        <v>37802</v>
      </c>
      <c r="B7" s="16">
        <v>37802</v>
      </c>
      <c r="C7" s="9">
        <v>1.6971499999999999</v>
      </c>
      <c r="D7" s="9">
        <f>VLOOKUP(A7-2,доллар!$A$2:$B$5880,2,FALSE)</f>
        <v>30.348299999999998</v>
      </c>
      <c r="E7" s="12">
        <f t="shared" ref="E7:E12" si="1">C7/D7</f>
        <v>5.5922407515412727E-2</v>
      </c>
      <c r="F7" s="9">
        <v>2002</v>
      </c>
    </row>
    <row r="8" spans="1:19" x14ac:dyDescent="0.25">
      <c r="A8" s="11">
        <f t="shared" si="0"/>
        <v>38117</v>
      </c>
      <c r="B8" s="11">
        <v>38117</v>
      </c>
      <c r="C8" s="10">
        <v>3.2021700000000002</v>
      </c>
      <c r="D8" s="9">
        <f>VLOOKUP(A8-2,доллар!$A$2:$B$5880,2,FALSE)</f>
        <v>28.952999999999999</v>
      </c>
      <c r="E8" s="12">
        <f t="shared" si="1"/>
        <v>0.11059890166822092</v>
      </c>
      <c r="F8" s="9">
        <v>2003</v>
      </c>
    </row>
    <row r="9" spans="1:19" x14ac:dyDescent="0.25">
      <c r="A9" s="11">
        <f t="shared" si="0"/>
        <v>38475</v>
      </c>
      <c r="B9" s="11">
        <v>38475</v>
      </c>
      <c r="C9" s="10">
        <v>5.7519499999999999</v>
      </c>
      <c r="D9" s="9">
        <f>VLOOKUP(A9-3,доллар!$A$2:$B$5880,2,FALSE)</f>
        <v>27.772600000000001</v>
      </c>
      <c r="E9" s="12">
        <f t="shared" si="1"/>
        <v>0.20710880508126714</v>
      </c>
      <c r="F9" s="9">
        <v>2004</v>
      </c>
    </row>
    <row r="10" spans="1:19" x14ac:dyDescent="0.25">
      <c r="A10" s="11">
        <f t="shared" si="0"/>
        <v>38843</v>
      </c>
      <c r="B10" s="11">
        <v>38843</v>
      </c>
      <c r="C10" s="10">
        <v>7.6</v>
      </c>
      <c r="D10" s="9">
        <f>VLOOKUP(A10,доллар!$A$2:$B$5880,2,FALSE)</f>
        <v>27.125800000000002</v>
      </c>
      <c r="E10" s="12">
        <f t="shared" si="1"/>
        <v>0.280176068539914</v>
      </c>
      <c r="F10" s="9">
        <v>2005</v>
      </c>
    </row>
    <row r="11" spans="1:19" x14ac:dyDescent="0.25">
      <c r="A11" s="11">
        <f t="shared" si="0"/>
        <v>39216</v>
      </c>
      <c r="B11" s="11">
        <v>39216</v>
      </c>
      <c r="C11" s="10">
        <v>9.67</v>
      </c>
      <c r="D11" s="9">
        <f>VLOOKUP(A11-2,доллар!$A$2:$B$5880,2,FALSE)</f>
        <v>25.859400000000001</v>
      </c>
      <c r="E11" s="12">
        <f t="shared" si="1"/>
        <v>0.37394525781727339</v>
      </c>
      <c r="F11" s="9">
        <v>2006</v>
      </c>
    </row>
    <row r="12" spans="1:19" x14ac:dyDescent="0.25">
      <c r="A12" s="11">
        <f t="shared" si="0"/>
        <v>39576</v>
      </c>
      <c r="B12" s="11">
        <v>39576</v>
      </c>
      <c r="C12" s="10">
        <v>14.84</v>
      </c>
      <c r="D12" s="9">
        <f>VLOOKUP(A12,доллар!$A$2:$B$5880,2,FALSE)</f>
        <v>23.752300000000002</v>
      </c>
      <c r="E12" s="12">
        <f t="shared" si="1"/>
        <v>0.62478160009767469</v>
      </c>
      <c r="F12" s="9">
        <v>2007</v>
      </c>
    </row>
    <row r="13" spans="1:19" x14ac:dyDescent="0.25">
      <c r="A13" s="11">
        <f t="shared" si="0"/>
        <v>39941</v>
      </c>
      <c r="B13" s="11">
        <v>39941</v>
      </c>
      <c r="C13" s="10">
        <v>20.149999999999999</v>
      </c>
      <c r="D13" s="9">
        <f>VLOOKUP(A13,доллар!$A$2:$B$5880,2,FALSE)</f>
        <v>32.791499999999999</v>
      </c>
      <c r="E13" s="12">
        <f t="shared" ref="E13:E19" si="2">C13/D13</f>
        <v>0.61448851074211297</v>
      </c>
      <c r="F13" s="9">
        <v>2008</v>
      </c>
    </row>
    <row r="14" spans="1:19" x14ac:dyDescent="0.25">
      <c r="A14" s="11">
        <f t="shared" si="0"/>
        <v>40305</v>
      </c>
      <c r="B14" s="11">
        <v>40305</v>
      </c>
      <c r="C14" s="10">
        <v>15.4</v>
      </c>
      <c r="D14" s="9">
        <f>VLOOKUP(A14,доллар!$A$2:$B$5880,2,FALSE)</f>
        <v>30.2971</v>
      </c>
      <c r="E14" s="12">
        <f t="shared" si="2"/>
        <v>0.50829947420710231</v>
      </c>
      <c r="F14" s="9">
        <v>2009</v>
      </c>
    </row>
    <row r="15" spans="1:19" x14ac:dyDescent="0.25">
      <c r="A15" s="11">
        <f t="shared" si="0"/>
        <v>40673</v>
      </c>
      <c r="B15" s="11">
        <v>40673</v>
      </c>
      <c r="C15" s="10">
        <v>14.54</v>
      </c>
      <c r="D15" s="9">
        <f>VLOOKUP(A15-3,доллар!$A$2:$B$5880,2,FALSE)</f>
        <v>27.663499999999999</v>
      </c>
      <c r="E15" s="12">
        <f t="shared" si="2"/>
        <v>0.52560232797729856</v>
      </c>
      <c r="F15" s="9">
        <v>2010</v>
      </c>
    </row>
    <row r="16" spans="1:19" x14ac:dyDescent="0.25">
      <c r="A16" s="11">
        <f t="shared" si="0"/>
        <v>41039</v>
      </c>
      <c r="B16" s="11">
        <v>41039</v>
      </c>
      <c r="C16" s="10">
        <v>14.71</v>
      </c>
      <c r="D16" s="9">
        <f>VLOOKUP(A16-4,доллар!$A$2:$B$5880,2,FALSE)</f>
        <v>29.807500000000001</v>
      </c>
      <c r="E16" s="12">
        <f t="shared" si="2"/>
        <v>0.49349995806424557</v>
      </c>
      <c r="F16" s="9">
        <v>2011</v>
      </c>
    </row>
    <row r="17" spans="1:6" x14ac:dyDescent="0.25">
      <c r="A17" s="11">
        <f t="shared" si="0"/>
        <v>41402</v>
      </c>
      <c r="B17" s="11">
        <v>41402</v>
      </c>
      <c r="C17" s="10">
        <v>14.6</v>
      </c>
      <c r="D17" s="9">
        <f>VLOOKUP(A17,доллар!$A$2:$B$5880,2,FALSE)</f>
        <v>31.078900000000001</v>
      </c>
      <c r="E17" s="12">
        <f t="shared" si="2"/>
        <v>0.46977209618101023</v>
      </c>
      <c r="F17" s="9">
        <v>2012</v>
      </c>
    </row>
    <row r="18" spans="1:6" x14ac:dyDescent="0.25">
      <c r="A18" s="11">
        <f t="shared" si="0"/>
        <v>41500</v>
      </c>
      <c r="B18" s="11">
        <v>41500</v>
      </c>
      <c r="C18" s="10">
        <v>5.22</v>
      </c>
      <c r="D18" s="9">
        <f>VLOOKUP(A18,доллар!$A$2:$B$5880,2,FALSE)</f>
        <v>33.0426</v>
      </c>
      <c r="E18" s="12">
        <f t="shared" si="2"/>
        <v>0.15797788309636651</v>
      </c>
      <c r="F18" s="9" t="s">
        <v>229</v>
      </c>
    </row>
    <row r="19" spans="1:6" x14ac:dyDescent="0.25">
      <c r="A19" s="11">
        <f>B19-4</f>
        <v>41823</v>
      </c>
      <c r="B19" s="11">
        <v>41827</v>
      </c>
      <c r="C19" s="10">
        <v>18.600000000000001</v>
      </c>
      <c r="D19" s="9">
        <f>VLOOKUP(A19,доллар!$A$2:$B$5880,2,FALSE)</f>
        <v>34.249600000000001</v>
      </c>
      <c r="E19" s="12">
        <f t="shared" si="2"/>
        <v>0.54307203587779129</v>
      </c>
      <c r="F19" s="9">
        <v>2013</v>
      </c>
    </row>
    <row r="20" spans="1:6" x14ac:dyDescent="0.25">
      <c r="A20" s="11">
        <f>B20-4</f>
        <v>41922</v>
      </c>
      <c r="B20" s="11">
        <v>41926</v>
      </c>
      <c r="C20" s="10">
        <v>6.2</v>
      </c>
      <c r="D20" s="9">
        <f>VLOOKUP(A20,доллар!$A$2:$B$5880,2,FALSE)</f>
        <v>39.979999999999997</v>
      </c>
      <c r="E20" s="12">
        <f t="shared" ref="E20:E23" si="3">C20/D20</f>
        <v>0.15507753876938471</v>
      </c>
      <c r="F20" s="9" t="s">
        <v>230</v>
      </c>
    </row>
    <row r="21" spans="1:6" x14ac:dyDescent="0.25">
      <c r="A21" s="11">
        <f>B21-4</f>
        <v>42188</v>
      </c>
      <c r="B21" s="11">
        <v>42192</v>
      </c>
      <c r="C21" s="10">
        <v>19.559999999999999</v>
      </c>
      <c r="D21" s="9">
        <f>VLOOKUP(A21,доллар!$A$2:$B$5880,2,FALSE)</f>
        <v>55.655500000000004</v>
      </c>
      <c r="E21" s="12">
        <f t="shared" si="3"/>
        <v>0.35144774550583496</v>
      </c>
      <c r="F21" s="9">
        <v>2014</v>
      </c>
    </row>
    <row r="22" spans="1:6" x14ac:dyDescent="0.25">
      <c r="A22" s="11">
        <f>B22-2</f>
        <v>42289</v>
      </c>
      <c r="B22" s="11">
        <v>42291</v>
      </c>
      <c r="C22" s="10">
        <v>5.61</v>
      </c>
      <c r="D22" s="9">
        <f>VLOOKUP(A22-2,доллар!$A$2:$B$5880,2,FALSE)</f>
        <v>61.296700000000001</v>
      </c>
      <c r="E22" s="12">
        <f t="shared" si="3"/>
        <v>9.1522055836611105E-2</v>
      </c>
      <c r="F22" s="9" t="s">
        <v>231</v>
      </c>
    </row>
    <row r="23" spans="1:6" x14ac:dyDescent="0.25">
      <c r="A23" s="11">
        <f>B23-4</f>
        <v>42552</v>
      </c>
      <c r="B23" s="11">
        <v>42556</v>
      </c>
      <c r="C23" s="10">
        <v>14.01</v>
      </c>
      <c r="D23" s="9">
        <f>VLOOKUP(A23,доллар!$A$2:$B$5880,2,FALSE)</f>
        <v>64.1755</v>
      </c>
      <c r="E23" s="12">
        <f t="shared" si="3"/>
        <v>0.21830760960179507</v>
      </c>
      <c r="F23" s="9">
        <v>2015</v>
      </c>
    </row>
    <row r="24" spans="1:6" x14ac:dyDescent="0.25">
      <c r="A24" s="11">
        <f>B24-2</f>
        <v>42655</v>
      </c>
      <c r="B24" s="11">
        <v>42657</v>
      </c>
      <c r="C24" s="10">
        <v>11.99</v>
      </c>
      <c r="D24" s="9">
        <f>VLOOKUP(A24,доллар!$A$2:$B$5880,2,FALSE)</f>
        <v>62.194600000000001</v>
      </c>
      <c r="E24" s="12">
        <f t="shared" ref="E24:E25" si="4">C24/D24</f>
        <v>0.1927820100137311</v>
      </c>
      <c r="F24" s="9" t="s">
        <v>196</v>
      </c>
    </row>
    <row r="25" spans="1:6" x14ac:dyDescent="0.25">
      <c r="A25" s="11">
        <f>B25-4</f>
        <v>42922</v>
      </c>
      <c r="B25" s="11">
        <v>42926</v>
      </c>
      <c r="C25" s="10">
        <v>15.6</v>
      </c>
      <c r="D25" s="9">
        <f>VLOOKUP(A25,доллар!$A$2:$B$5880,2,FALSE)</f>
        <v>59.578699999999998</v>
      </c>
      <c r="E25" s="12">
        <f t="shared" si="4"/>
        <v>0.26183854296921549</v>
      </c>
      <c r="F25" s="9">
        <v>2016</v>
      </c>
    </row>
    <row r="26" spans="1:6" x14ac:dyDescent="0.25">
      <c r="A26" s="11">
        <f>B26-2</f>
        <v>43019</v>
      </c>
      <c r="B26" s="11">
        <v>43021</v>
      </c>
      <c r="C26" s="10">
        <v>10.4</v>
      </c>
      <c r="D26" s="9">
        <f>VLOOKUP(A26,доллар!$A$2:$B$5880,2,FALSE)</f>
        <v>58.071300000000001</v>
      </c>
      <c r="E26" s="12">
        <f t="shared" ref="E26:E28" si="5">C26/D26</f>
        <v>0.17909018740754901</v>
      </c>
      <c r="F26" s="9" t="s">
        <v>237</v>
      </c>
    </row>
    <row r="27" spans="1:6" x14ac:dyDescent="0.25">
      <c r="A27" s="11">
        <f>B27-4</f>
        <v>43286</v>
      </c>
      <c r="B27" s="11">
        <v>43290</v>
      </c>
      <c r="C27" s="10">
        <v>23.4</v>
      </c>
      <c r="D27" s="9">
        <f>VLOOKUP(A27,доллар!$A$2:$B$5880,2,FALSE)</f>
        <v>63.226700000000001</v>
      </c>
      <c r="E27" s="12">
        <f t="shared" si="5"/>
        <v>0.37009681036650655</v>
      </c>
      <c r="F27" s="9">
        <v>2017</v>
      </c>
    </row>
    <row r="28" spans="1:6" x14ac:dyDescent="0.25">
      <c r="A28" s="11">
        <f>B28-4</f>
        <v>43378</v>
      </c>
      <c r="B28" s="11">
        <v>43382</v>
      </c>
      <c r="C28" s="10">
        <v>2.6</v>
      </c>
      <c r="D28" s="9">
        <f>VLOOKUP(A28,доллар!$A$2:$B$5880,2,FALSE)</f>
        <v>66.211500000000001</v>
      </c>
      <c r="E28" s="12">
        <f t="shared" si="5"/>
        <v>3.9268102973048488E-2</v>
      </c>
      <c r="F28" s="9" t="s">
        <v>207</v>
      </c>
    </row>
    <row r="34" spans="1:1" x14ac:dyDescent="0.25">
      <c r="A34" t="s">
        <v>220</v>
      </c>
    </row>
  </sheetData>
  <pageMargins left="0.7" right="0.7" top="0.75" bottom="0.75" header="0.3" footer="0.3"/>
  <ignoredErrors>
    <ignoredError sqref="D11 D22 A22:A26" formula="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activeCell="C6" sqref="C6"/>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0.02</v>
      </c>
      <c r="B2" s="6">
        <f>C7</f>
        <v>0.06</v>
      </c>
      <c r="C2" s="6">
        <f>C8</f>
        <v>5.3999999999999999E-2</v>
      </c>
      <c r="D2" s="6">
        <f>C9</f>
        <v>5.3999999999999999E-2</v>
      </c>
      <c r="E2" s="6">
        <f>C10</f>
        <v>6.2E-2</v>
      </c>
      <c r="F2" s="6">
        <f>C11</f>
        <v>0.1855</v>
      </c>
      <c r="G2" s="6">
        <f>C12</f>
        <v>0.17649999999999999</v>
      </c>
      <c r="H2" s="6">
        <f>C13</f>
        <v>0.54479999999999995</v>
      </c>
      <c r="I2" s="6">
        <f>C14</f>
        <v>0.67149999999999999</v>
      </c>
      <c r="J2" s="6">
        <f>C15</f>
        <v>0.30980000000000002</v>
      </c>
      <c r="K2" s="6">
        <f>C16</f>
        <v>7.0000000000000007E-2</v>
      </c>
      <c r="L2" s="6">
        <f>C17</f>
        <v>1.1759999999999999</v>
      </c>
      <c r="M2" s="6">
        <f>C18</f>
        <v>2.36</v>
      </c>
      <c r="N2" s="6">
        <f>C19</f>
        <v>2.78</v>
      </c>
      <c r="O2" s="6">
        <f>C20</f>
        <v>1</v>
      </c>
      <c r="P2" s="6">
        <f>C21</f>
        <v>1.52</v>
      </c>
      <c r="Q2" s="6">
        <f>C22</f>
        <v>4.34</v>
      </c>
      <c r="R2" s="6">
        <v>0</v>
      </c>
      <c r="S2" s="6">
        <v>0</v>
      </c>
    </row>
    <row r="3" spans="1:19" x14ac:dyDescent="0.25">
      <c r="A3" s="13">
        <f>E6</f>
        <v>6.9589422407794019E-4</v>
      </c>
      <c r="B3" s="13">
        <f>E7</f>
        <v>2.0935101186322401E-3</v>
      </c>
      <c r="C3" s="13">
        <f>E8</f>
        <v>1.7452909464648163E-3</v>
      </c>
      <c r="D3" s="13">
        <f>E9</f>
        <v>1.7103275277215587E-3</v>
      </c>
      <c r="E3" s="13">
        <f>E10</f>
        <v>2.1628862670676143E-3</v>
      </c>
      <c r="F3" s="13">
        <f>E11</f>
        <v>6.6842511116396051E-3</v>
      </c>
      <c r="G3" s="13">
        <f>E12</f>
        <v>6.3035714285714283E-3</v>
      </c>
      <c r="H3" s="13">
        <f>E13</f>
        <v>2.0787069893088525E-2</v>
      </c>
      <c r="I3" s="13">
        <f>E14</f>
        <v>2.7976485586797929E-2</v>
      </c>
      <c r="J3" s="13">
        <f>E15</f>
        <v>9.0957935624799997E-3</v>
      </c>
      <c r="K3" s="13">
        <f>E16</f>
        <v>2.3309324728862609E-3</v>
      </c>
      <c r="L3" s="13">
        <f>E17</f>
        <v>4.0327696828994786E-2</v>
      </c>
      <c r="M3" s="13">
        <f>E18</f>
        <v>8.0556522688949417E-2</v>
      </c>
      <c r="N3" s="13">
        <f>E19</f>
        <v>9.0736697118946663E-2</v>
      </c>
      <c r="O3" s="13">
        <f>E20</f>
        <v>2.7758886313481102E-2</v>
      </c>
      <c r="P3" s="13">
        <f>E21</f>
        <v>2.9367781225486601E-2</v>
      </c>
      <c r="Q3" s="13">
        <f>E22</f>
        <v>6.660343943844399E-2</v>
      </c>
      <c r="R3" s="6">
        <v>0</v>
      </c>
      <c r="S3" s="6">
        <v>0</v>
      </c>
    </row>
    <row r="5" spans="1:19" ht="60" x14ac:dyDescent="0.25">
      <c r="A5" s="9" t="s">
        <v>184</v>
      </c>
      <c r="B5" s="9" t="s">
        <v>185</v>
      </c>
      <c r="C5" s="9" t="s">
        <v>186</v>
      </c>
      <c r="D5" s="9" t="s">
        <v>187</v>
      </c>
      <c r="E5" s="9" t="s">
        <v>188</v>
      </c>
      <c r="F5" s="9" t="s">
        <v>189</v>
      </c>
    </row>
    <row r="6" spans="1:19" x14ac:dyDescent="0.25">
      <c r="A6" s="11">
        <f>B6</f>
        <v>36575</v>
      </c>
      <c r="B6" s="16">
        <v>36575</v>
      </c>
      <c r="C6" s="9">
        <f>0.06/3</f>
        <v>0.02</v>
      </c>
      <c r="D6" s="9">
        <f>VLOOKUP(A6,доллар!$A$2:$B$5880,2,FALSE)</f>
        <v>28.74</v>
      </c>
      <c r="E6" s="12">
        <f>C6/D6</f>
        <v>6.9589422407794019E-4</v>
      </c>
      <c r="F6" s="9">
        <v>1999</v>
      </c>
    </row>
    <row r="7" spans="1:19" x14ac:dyDescent="0.25">
      <c r="A7" s="11">
        <f>B7</f>
        <v>36942</v>
      </c>
      <c r="B7" s="16">
        <v>36942</v>
      </c>
      <c r="C7" s="9">
        <v>0.06</v>
      </c>
      <c r="D7" s="9">
        <f>VLOOKUP(A7,доллар!$A$2:$B$5880,2,FALSE)</f>
        <v>28.66</v>
      </c>
      <c r="E7" s="12">
        <f>C7/D7</f>
        <v>2.0935101186322401E-3</v>
      </c>
      <c r="F7" s="9">
        <v>2000</v>
      </c>
    </row>
    <row r="8" spans="1:19" x14ac:dyDescent="0.25">
      <c r="A8" s="11">
        <f t="shared" ref="A8:A19" si="0">B8</f>
        <v>37316</v>
      </c>
      <c r="B8" s="16">
        <v>37316</v>
      </c>
      <c r="C8" s="9">
        <v>5.3999999999999999E-2</v>
      </c>
      <c r="D8" s="9">
        <f>VLOOKUP(A8,доллар!$A$2:$B$5880,2,FALSE)</f>
        <v>30.9404</v>
      </c>
      <c r="E8" s="12">
        <f t="shared" ref="E8:E22" si="1">C8/D8</f>
        <v>1.7452909464648163E-3</v>
      </c>
      <c r="F8" s="9">
        <v>2001</v>
      </c>
    </row>
    <row r="9" spans="1:19" x14ac:dyDescent="0.25">
      <c r="A9" s="11">
        <f t="shared" si="0"/>
        <v>37681</v>
      </c>
      <c r="B9" s="11">
        <v>37681</v>
      </c>
      <c r="C9" s="10">
        <v>5.3999999999999999E-2</v>
      </c>
      <c r="D9" s="9">
        <f>VLOOKUP(A9,доллар!$A$2:$B$5880,2,FALSE)</f>
        <v>31.572900000000001</v>
      </c>
      <c r="E9" s="12">
        <f t="shared" si="1"/>
        <v>1.7103275277215587E-3</v>
      </c>
      <c r="F9" s="9">
        <v>2002</v>
      </c>
    </row>
    <row r="10" spans="1:19" x14ac:dyDescent="0.25">
      <c r="A10" s="11">
        <f t="shared" si="0"/>
        <v>38051</v>
      </c>
      <c r="B10" s="11">
        <v>38051</v>
      </c>
      <c r="C10" s="10">
        <v>6.2E-2</v>
      </c>
      <c r="D10" s="9">
        <f>VLOOKUP(A10,доллар!$A$2:$B$5880,2,FALSE)</f>
        <v>28.665400000000002</v>
      </c>
      <c r="E10" s="12">
        <f t="shared" si="1"/>
        <v>2.1628862670676143E-3</v>
      </c>
      <c r="F10" s="9">
        <v>2003</v>
      </c>
    </row>
    <row r="11" spans="1:19" x14ac:dyDescent="0.25">
      <c r="A11" s="11">
        <f t="shared" si="0"/>
        <v>38416</v>
      </c>
      <c r="B11" s="11">
        <v>38416</v>
      </c>
      <c r="C11" s="10">
        <v>0.1855</v>
      </c>
      <c r="D11" s="9">
        <f>VLOOKUP(A11,доллар!$A$2:$B$5880,2,FALSE)</f>
        <v>27.751799999999999</v>
      </c>
      <c r="E11" s="12">
        <f t="shared" si="1"/>
        <v>6.6842511116396051E-3</v>
      </c>
      <c r="F11" s="9">
        <v>2004</v>
      </c>
    </row>
    <row r="12" spans="1:19" x14ac:dyDescent="0.25">
      <c r="A12" s="11">
        <f t="shared" si="0"/>
        <v>38786</v>
      </c>
      <c r="B12" s="11">
        <v>38786</v>
      </c>
      <c r="C12" s="10">
        <v>0.17649999999999999</v>
      </c>
      <c r="D12" s="9">
        <f>VLOOKUP(A12,доллар!$A$2:$B$5880,2,FALSE)</f>
        <v>28</v>
      </c>
      <c r="E12" s="12">
        <f t="shared" si="1"/>
        <v>6.3035714285714283E-3</v>
      </c>
      <c r="F12" s="9">
        <v>2005</v>
      </c>
    </row>
    <row r="13" spans="1:19" x14ac:dyDescent="0.25">
      <c r="A13" s="11">
        <f t="shared" si="0"/>
        <v>39151</v>
      </c>
      <c r="B13" s="11">
        <v>39151</v>
      </c>
      <c r="C13" s="10">
        <v>0.54479999999999995</v>
      </c>
      <c r="D13" s="9">
        <f>VLOOKUP(A13,доллар!$A$2:$B$5880,2,FALSE)</f>
        <v>26.208600000000001</v>
      </c>
      <c r="E13" s="12">
        <f t="shared" si="1"/>
        <v>2.0787069893088525E-2</v>
      </c>
      <c r="F13" s="9">
        <v>2006</v>
      </c>
    </row>
    <row r="14" spans="1:19" x14ac:dyDescent="0.25">
      <c r="A14" s="11">
        <f t="shared" si="0"/>
        <v>39508</v>
      </c>
      <c r="B14" s="11">
        <v>39508</v>
      </c>
      <c r="C14" s="10">
        <v>0.67149999999999999</v>
      </c>
      <c r="D14" s="9">
        <f>VLOOKUP(A14,доллар!$A$2:$B$5880,2,FALSE)</f>
        <v>24.002300000000002</v>
      </c>
      <c r="E14" s="12">
        <f t="shared" si="1"/>
        <v>2.7976485586797929E-2</v>
      </c>
      <c r="F14" s="9">
        <v>2007</v>
      </c>
    </row>
    <row r="15" spans="1:19" x14ac:dyDescent="0.25">
      <c r="A15" s="11">
        <f t="shared" si="0"/>
        <v>39926</v>
      </c>
      <c r="B15" s="11">
        <v>39926</v>
      </c>
      <c r="C15" s="10">
        <v>0.30980000000000002</v>
      </c>
      <c r="D15" s="9">
        <f>VLOOKUP(A15,доллар!$A$2:$B$5880,2,FALSE)</f>
        <v>34.059699999999999</v>
      </c>
      <c r="E15" s="12">
        <f t="shared" si="1"/>
        <v>9.0957935624799997E-3</v>
      </c>
      <c r="F15" s="9">
        <v>2008</v>
      </c>
    </row>
    <row r="16" spans="1:19" x14ac:dyDescent="0.25">
      <c r="A16" s="11">
        <f t="shared" si="0"/>
        <v>40234</v>
      </c>
      <c r="B16" s="11">
        <v>40234</v>
      </c>
      <c r="C16" s="10">
        <v>7.0000000000000007E-2</v>
      </c>
      <c r="D16" s="9">
        <f>VLOOKUP(A16,доллар!$A$2:$B$5880,2,FALSE)</f>
        <v>30.030899999999999</v>
      </c>
      <c r="E16" s="12">
        <f t="shared" si="1"/>
        <v>2.3309324728862609E-3</v>
      </c>
      <c r="F16" s="9">
        <v>2009</v>
      </c>
    </row>
    <row r="17" spans="1:6" x14ac:dyDescent="0.25">
      <c r="A17" s="11">
        <f t="shared" si="0"/>
        <v>40599</v>
      </c>
      <c r="B17" s="11">
        <v>40599</v>
      </c>
      <c r="C17" s="10">
        <v>1.1759999999999999</v>
      </c>
      <c r="D17" s="9">
        <f>VLOOKUP(A17,доллар!$A$2:$B$5880,2,FALSE)</f>
        <v>29.161100000000001</v>
      </c>
      <c r="E17" s="12">
        <f t="shared" si="1"/>
        <v>4.0327696828994786E-2</v>
      </c>
      <c r="F17" s="9">
        <v>2010</v>
      </c>
    </row>
    <row r="18" spans="1:6" x14ac:dyDescent="0.25">
      <c r="A18" s="11">
        <f t="shared" si="0"/>
        <v>41025</v>
      </c>
      <c r="B18" s="11">
        <v>41025</v>
      </c>
      <c r="C18" s="10">
        <v>2.36</v>
      </c>
      <c r="D18" s="9">
        <f>VLOOKUP(A18,доллар!$A$2:$B$5880,2,FALSE)</f>
        <v>29.296199999999999</v>
      </c>
      <c r="E18" s="12">
        <f t="shared" si="1"/>
        <v>8.0556522688949417E-2</v>
      </c>
      <c r="F18" s="9">
        <v>2011</v>
      </c>
    </row>
    <row r="19" spans="1:6" x14ac:dyDescent="0.25">
      <c r="A19" s="11">
        <f t="shared" si="0"/>
        <v>41335</v>
      </c>
      <c r="B19" s="11">
        <v>41335</v>
      </c>
      <c r="C19" s="10">
        <v>2.78</v>
      </c>
      <c r="D19" s="9">
        <f>VLOOKUP(A19,доллар!$A$2:$B$5880,2,FALSE)</f>
        <v>30.638100000000001</v>
      </c>
      <c r="E19" s="12">
        <f t="shared" si="1"/>
        <v>9.0736697118946663E-2</v>
      </c>
      <c r="F19" s="9">
        <v>2012</v>
      </c>
    </row>
    <row r="20" spans="1:6" x14ac:dyDescent="0.25">
      <c r="A20" s="11">
        <f>B20-4</f>
        <v>41758</v>
      </c>
      <c r="B20" s="11">
        <v>41762</v>
      </c>
      <c r="C20" s="10">
        <v>1</v>
      </c>
      <c r="D20" s="9">
        <f>VLOOKUP(A20,доллар!$A$2:$B$5880,2,FALSE)</f>
        <v>36.024500000000003</v>
      </c>
      <c r="E20" s="12">
        <f t="shared" si="1"/>
        <v>2.7758886313481102E-2</v>
      </c>
      <c r="F20" s="9">
        <v>2013</v>
      </c>
    </row>
    <row r="21" spans="1:6" x14ac:dyDescent="0.25">
      <c r="A21" s="11">
        <f>B21-3</f>
        <v>42130</v>
      </c>
      <c r="B21" s="11">
        <v>42133</v>
      </c>
      <c r="C21" s="10">
        <v>1.52</v>
      </c>
      <c r="D21" s="9">
        <f>VLOOKUP(A21,доллар!$A$2:$B$5880,2,FALSE)</f>
        <v>51.757399999999997</v>
      </c>
      <c r="E21" s="12">
        <f t="shared" si="1"/>
        <v>2.9367781225486601E-2</v>
      </c>
      <c r="F21" s="9">
        <v>2014</v>
      </c>
    </row>
    <row r="22" spans="1:6" x14ac:dyDescent="0.25">
      <c r="A22" s="11">
        <f>B22-6</f>
        <v>42488</v>
      </c>
      <c r="B22" s="11">
        <v>42494</v>
      </c>
      <c r="C22" s="10">
        <v>4.34</v>
      </c>
      <c r="D22" s="9">
        <f>VLOOKUP(A22,доллар!$A$2:$B$5880,2,FALSE)</f>
        <v>65.161799999999999</v>
      </c>
      <c r="E22" s="12">
        <f t="shared" si="1"/>
        <v>6.660343943844399E-2</v>
      </c>
      <c r="F22" s="9">
        <v>2015</v>
      </c>
    </row>
    <row r="32" spans="1:6" x14ac:dyDescent="0.25">
      <c r="A32" t="s">
        <v>220</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C6</f>
        <v>0.06</v>
      </c>
      <c r="B2" s="6">
        <f>C7</f>
        <v>0.06</v>
      </c>
      <c r="C2" s="6">
        <f>C8</f>
        <v>0.06</v>
      </c>
      <c r="D2" s="6">
        <f>C9</f>
        <v>0.06</v>
      </c>
      <c r="E2" s="6">
        <f>C10</f>
        <v>6.2E-2</v>
      </c>
      <c r="F2" s="6">
        <f>C11</f>
        <v>0.1855</v>
      </c>
      <c r="G2" s="6">
        <f>C12</f>
        <v>0.17649999999999999</v>
      </c>
      <c r="H2" s="6">
        <f>C13</f>
        <v>0.54479999999999995</v>
      </c>
      <c r="I2" s="6">
        <f>C14</f>
        <v>0.67149999999999999</v>
      </c>
      <c r="J2" s="6">
        <f>C15</f>
        <v>0.30980000000000002</v>
      </c>
      <c r="K2" s="6">
        <f>C16</f>
        <v>7.0000000000000007E-2</v>
      </c>
      <c r="L2" s="6">
        <f>C17</f>
        <v>1.1759999999999999</v>
      </c>
      <c r="M2" s="6">
        <f>C18</f>
        <v>2.36</v>
      </c>
      <c r="N2" s="6">
        <f>C19</f>
        <v>2.78</v>
      </c>
      <c r="O2" s="6">
        <f>C20</f>
        <v>1</v>
      </c>
      <c r="P2" s="6">
        <f>C21</f>
        <v>1.52</v>
      </c>
      <c r="Q2" s="6">
        <f>C22</f>
        <v>4.34</v>
      </c>
      <c r="R2" s="6">
        <v>0</v>
      </c>
      <c r="S2" s="6">
        <v>0</v>
      </c>
    </row>
    <row r="3" spans="1:19" x14ac:dyDescent="0.25">
      <c r="A3" s="13">
        <f>E6</f>
        <v>2.0876826722338207E-3</v>
      </c>
      <c r="B3" s="13">
        <f>E7</f>
        <v>2.0935101186322401E-3</v>
      </c>
      <c r="C3" s="13">
        <f>E8</f>
        <v>1.9392121627386846E-3</v>
      </c>
      <c r="D3" s="13">
        <f>E9</f>
        <v>1.9003639196906207E-3</v>
      </c>
      <c r="E3" s="13">
        <f>E10</f>
        <v>2.1628862670676143E-3</v>
      </c>
      <c r="F3" s="13">
        <f>E11</f>
        <v>6.6842511116396051E-3</v>
      </c>
      <c r="G3" s="13">
        <f>E12</f>
        <v>6.3035714285714283E-3</v>
      </c>
      <c r="H3" s="13">
        <f>E13</f>
        <v>2.0787069893088525E-2</v>
      </c>
      <c r="I3" s="13">
        <f>E14</f>
        <v>2.7976485586797929E-2</v>
      </c>
      <c r="J3" s="13">
        <f>E15</f>
        <v>9.0957935624799997E-3</v>
      </c>
      <c r="K3" s="13">
        <f>E16</f>
        <v>2.3309324728862609E-3</v>
      </c>
      <c r="L3" s="13">
        <f>E17</f>
        <v>4.0327696828994786E-2</v>
      </c>
      <c r="M3" s="13">
        <f>E18</f>
        <v>8.0556522688949417E-2</v>
      </c>
      <c r="N3" s="13">
        <f>E19</f>
        <v>9.0736697118946663E-2</v>
      </c>
      <c r="O3" s="13">
        <f>E20</f>
        <v>2.7758886313481102E-2</v>
      </c>
      <c r="P3" s="13">
        <f>E21</f>
        <v>2.9367781225486601E-2</v>
      </c>
      <c r="Q3" s="13">
        <f>E22</f>
        <v>6.660343943844399E-2</v>
      </c>
      <c r="R3" s="6">
        <v>0</v>
      </c>
      <c r="S3" s="6">
        <v>0</v>
      </c>
    </row>
    <row r="5" spans="1:19" ht="60" x14ac:dyDescent="0.25">
      <c r="A5" s="9" t="s">
        <v>184</v>
      </c>
      <c r="B5" s="9" t="s">
        <v>185</v>
      </c>
      <c r="C5" s="9" t="s">
        <v>186</v>
      </c>
      <c r="D5" s="9" t="s">
        <v>187</v>
      </c>
      <c r="E5" s="9" t="s">
        <v>188</v>
      </c>
      <c r="F5" s="9" t="s">
        <v>189</v>
      </c>
    </row>
    <row r="6" spans="1:19" x14ac:dyDescent="0.25">
      <c r="A6" s="11">
        <f>B6</f>
        <v>36575</v>
      </c>
      <c r="B6" s="16">
        <v>36575</v>
      </c>
      <c r="C6" s="9">
        <v>0.06</v>
      </c>
      <c r="D6" s="9">
        <f>VLOOKUP(A6,доллар!$A$2:$B$5880,2,FALSE)</f>
        <v>28.74</v>
      </c>
      <c r="E6" s="12">
        <f>C6/D6</f>
        <v>2.0876826722338207E-3</v>
      </c>
      <c r="F6" s="9">
        <v>1999</v>
      </c>
    </row>
    <row r="7" spans="1:19" x14ac:dyDescent="0.25">
      <c r="A7" s="11">
        <f>B7</f>
        <v>36942</v>
      </c>
      <c r="B7" s="16">
        <v>36942</v>
      </c>
      <c r="C7" s="9">
        <v>0.06</v>
      </c>
      <c r="D7" s="9">
        <f>VLOOKUP(A7,доллар!$A$2:$B$5880,2,FALSE)</f>
        <v>28.66</v>
      </c>
      <c r="E7" s="12">
        <f>C7/D7</f>
        <v>2.0935101186322401E-3</v>
      </c>
      <c r="F7" s="9">
        <v>2000</v>
      </c>
    </row>
    <row r="8" spans="1:19" x14ac:dyDescent="0.25">
      <c r="A8" s="11">
        <f t="shared" ref="A8:A19" si="0">B8</f>
        <v>37316</v>
      </c>
      <c r="B8" s="16">
        <v>37316</v>
      </c>
      <c r="C8" s="9">
        <v>0.06</v>
      </c>
      <c r="D8" s="9">
        <f>VLOOKUP(A8,доллар!$A$2:$B$5880,2,FALSE)</f>
        <v>30.9404</v>
      </c>
      <c r="E8" s="12">
        <f t="shared" ref="E8:E13" si="1">C8/D8</f>
        <v>1.9392121627386846E-3</v>
      </c>
      <c r="F8" s="9">
        <v>2001</v>
      </c>
    </row>
    <row r="9" spans="1:19" x14ac:dyDescent="0.25">
      <c r="A9" s="11">
        <f t="shared" si="0"/>
        <v>37681</v>
      </c>
      <c r="B9" s="11">
        <v>37681</v>
      </c>
      <c r="C9" s="10">
        <v>0.06</v>
      </c>
      <c r="D9" s="9">
        <f>VLOOKUP(A9,доллар!$A$2:$B$5880,2,FALSE)</f>
        <v>31.572900000000001</v>
      </c>
      <c r="E9" s="12">
        <f t="shared" si="1"/>
        <v>1.9003639196906207E-3</v>
      </c>
      <c r="F9" s="9">
        <v>2002</v>
      </c>
    </row>
    <row r="10" spans="1:19" x14ac:dyDescent="0.25">
      <c r="A10" s="11">
        <f t="shared" si="0"/>
        <v>38051</v>
      </c>
      <c r="B10" s="11">
        <v>38051</v>
      </c>
      <c r="C10" s="10">
        <v>6.2E-2</v>
      </c>
      <c r="D10" s="9">
        <f>VLOOKUP(A10,доллар!$A$2:$B$5880,2,FALSE)</f>
        <v>28.665400000000002</v>
      </c>
      <c r="E10" s="12">
        <f t="shared" si="1"/>
        <v>2.1628862670676143E-3</v>
      </c>
      <c r="F10" s="9">
        <v>2003</v>
      </c>
    </row>
    <row r="11" spans="1:19" x14ac:dyDescent="0.25">
      <c r="A11" s="11">
        <f t="shared" si="0"/>
        <v>38416</v>
      </c>
      <c r="B11" s="11">
        <v>38416</v>
      </c>
      <c r="C11" s="10">
        <v>0.1855</v>
      </c>
      <c r="D11" s="9">
        <f>VLOOKUP(A11,доллар!$A$2:$B$5880,2,FALSE)</f>
        <v>27.751799999999999</v>
      </c>
      <c r="E11" s="12">
        <f t="shared" si="1"/>
        <v>6.6842511116396051E-3</v>
      </c>
      <c r="F11" s="9">
        <v>2004</v>
      </c>
    </row>
    <row r="12" spans="1:19" x14ac:dyDescent="0.25">
      <c r="A12" s="11">
        <f t="shared" si="0"/>
        <v>38786</v>
      </c>
      <c r="B12" s="11">
        <v>38786</v>
      </c>
      <c r="C12" s="10">
        <v>0.17649999999999999</v>
      </c>
      <c r="D12" s="9">
        <f>VLOOKUP(A12,доллар!$A$2:$B$5880,2,FALSE)</f>
        <v>28</v>
      </c>
      <c r="E12" s="12">
        <f t="shared" si="1"/>
        <v>6.3035714285714283E-3</v>
      </c>
      <c r="F12" s="9">
        <v>2005</v>
      </c>
    </row>
    <row r="13" spans="1:19" x14ac:dyDescent="0.25">
      <c r="A13" s="11">
        <f t="shared" si="0"/>
        <v>39151</v>
      </c>
      <c r="B13" s="11">
        <v>39151</v>
      </c>
      <c r="C13" s="10">
        <v>0.54479999999999995</v>
      </c>
      <c r="D13" s="9">
        <f>VLOOKUP(A13,доллар!$A$2:$B$5880,2,FALSE)</f>
        <v>26.208600000000001</v>
      </c>
      <c r="E13" s="12">
        <f t="shared" si="1"/>
        <v>2.0787069893088525E-2</v>
      </c>
      <c r="F13" s="9">
        <v>2006</v>
      </c>
    </row>
    <row r="14" spans="1:19" x14ac:dyDescent="0.25">
      <c r="A14" s="11">
        <f t="shared" si="0"/>
        <v>39508</v>
      </c>
      <c r="B14" s="11">
        <v>39508</v>
      </c>
      <c r="C14" s="10">
        <v>0.67149999999999999</v>
      </c>
      <c r="D14" s="9">
        <f>VLOOKUP(A14,доллар!$A$2:$B$5880,2,FALSE)</f>
        <v>24.002300000000002</v>
      </c>
      <c r="E14" s="12">
        <f t="shared" ref="E14:E17" si="2">C14/D14</f>
        <v>2.7976485586797929E-2</v>
      </c>
      <c r="F14" s="9">
        <v>2007</v>
      </c>
    </row>
    <row r="15" spans="1:19" x14ac:dyDescent="0.25">
      <c r="A15" s="11">
        <f t="shared" si="0"/>
        <v>39926</v>
      </c>
      <c r="B15" s="11">
        <v>39926</v>
      </c>
      <c r="C15" s="10">
        <v>0.30980000000000002</v>
      </c>
      <c r="D15" s="9">
        <f>VLOOKUP(A15,доллар!$A$2:$B$5880,2,FALSE)</f>
        <v>34.059699999999999</v>
      </c>
      <c r="E15" s="12">
        <f t="shared" si="2"/>
        <v>9.0957935624799997E-3</v>
      </c>
      <c r="F15" s="9">
        <v>2008</v>
      </c>
    </row>
    <row r="16" spans="1:19" x14ac:dyDescent="0.25">
      <c r="A16" s="11">
        <f t="shared" si="0"/>
        <v>40234</v>
      </c>
      <c r="B16" s="11">
        <v>40234</v>
      </c>
      <c r="C16" s="10">
        <v>7.0000000000000007E-2</v>
      </c>
      <c r="D16" s="9">
        <f>VLOOKUP(A16,доллар!$A$2:$B$5880,2,FALSE)</f>
        <v>30.030899999999999</v>
      </c>
      <c r="E16" s="12">
        <f t="shared" si="2"/>
        <v>2.3309324728862609E-3</v>
      </c>
      <c r="F16" s="9">
        <v>2009</v>
      </c>
    </row>
    <row r="17" spans="1:6" x14ac:dyDescent="0.25">
      <c r="A17" s="11">
        <f t="shared" si="0"/>
        <v>40599</v>
      </c>
      <c r="B17" s="11">
        <v>40599</v>
      </c>
      <c r="C17" s="10">
        <v>1.1759999999999999</v>
      </c>
      <c r="D17" s="9">
        <f>VLOOKUP(A17,доллар!$A$2:$B$5880,2,FALSE)</f>
        <v>29.161100000000001</v>
      </c>
      <c r="E17" s="12">
        <f t="shared" si="2"/>
        <v>4.0327696828994786E-2</v>
      </c>
      <c r="F17" s="9">
        <v>2010</v>
      </c>
    </row>
    <row r="18" spans="1:6" x14ac:dyDescent="0.25">
      <c r="A18" s="11">
        <f t="shared" si="0"/>
        <v>41025</v>
      </c>
      <c r="B18" s="11">
        <v>41025</v>
      </c>
      <c r="C18" s="10">
        <v>2.36</v>
      </c>
      <c r="D18" s="9">
        <f>VLOOKUP(A18,доллар!$A$2:$B$5880,2,FALSE)</f>
        <v>29.296199999999999</v>
      </c>
      <c r="E18" s="12">
        <f t="shared" ref="E18:E22" si="3">C18/D18</f>
        <v>8.0556522688949417E-2</v>
      </c>
      <c r="F18" s="9">
        <v>2011</v>
      </c>
    </row>
    <row r="19" spans="1:6" x14ac:dyDescent="0.25">
      <c r="A19" s="11">
        <f t="shared" si="0"/>
        <v>41335</v>
      </c>
      <c r="B19" s="11">
        <v>41335</v>
      </c>
      <c r="C19" s="10">
        <v>2.78</v>
      </c>
      <c r="D19" s="9">
        <f>VLOOKUP(A19,доллар!$A$2:$B$5880,2,FALSE)</f>
        <v>30.638100000000001</v>
      </c>
      <c r="E19" s="12">
        <f t="shared" si="3"/>
        <v>9.0736697118946663E-2</v>
      </c>
      <c r="F19" s="9">
        <v>2012</v>
      </c>
    </row>
    <row r="20" spans="1:6" x14ac:dyDescent="0.25">
      <c r="A20" s="11">
        <f>B20-4</f>
        <v>41758</v>
      </c>
      <c r="B20" s="11">
        <v>41762</v>
      </c>
      <c r="C20" s="10">
        <v>1</v>
      </c>
      <c r="D20" s="9">
        <f>VLOOKUP(A20,доллар!$A$2:$B$5880,2,FALSE)</f>
        <v>36.024500000000003</v>
      </c>
      <c r="E20" s="12">
        <f t="shared" si="3"/>
        <v>2.7758886313481102E-2</v>
      </c>
      <c r="F20" s="9">
        <v>2013</v>
      </c>
    </row>
    <row r="21" spans="1:6" x14ac:dyDescent="0.25">
      <c r="A21" s="11">
        <f>B21-3</f>
        <v>42130</v>
      </c>
      <c r="B21" s="11">
        <v>42133</v>
      </c>
      <c r="C21" s="10">
        <v>1.52</v>
      </c>
      <c r="D21" s="9">
        <f>VLOOKUP(A21,доллар!$A$2:$B$5880,2,FALSE)</f>
        <v>51.757399999999997</v>
      </c>
      <c r="E21" s="12">
        <f t="shared" si="3"/>
        <v>2.9367781225486601E-2</v>
      </c>
      <c r="F21" s="9">
        <v>2014</v>
      </c>
    </row>
    <row r="22" spans="1:6" x14ac:dyDescent="0.25">
      <c r="A22" s="11">
        <f>B22-6</f>
        <v>42488</v>
      </c>
      <c r="B22" s="11">
        <v>42494</v>
      </c>
      <c r="C22" s="10">
        <v>4.34</v>
      </c>
      <c r="D22" s="9">
        <f>VLOOKUP(A22,доллар!$A$2:$B$5880,2,FALSE)</f>
        <v>65.161799999999999</v>
      </c>
      <c r="E22" s="12">
        <f t="shared" si="3"/>
        <v>6.660343943844399E-2</v>
      </c>
      <c r="F22" s="9">
        <v>2015</v>
      </c>
    </row>
    <row r="32" spans="1:6" x14ac:dyDescent="0.25">
      <c r="A32" t="s">
        <v>220</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S3" sqref="S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f>C6</f>
        <v>0.01</v>
      </c>
      <c r="D2" s="6">
        <f>C7</f>
        <v>2.196E-2</v>
      </c>
      <c r="E2" s="6">
        <f>C8+C9</f>
        <v>0.89345000000000008</v>
      </c>
      <c r="F2" s="6">
        <f>C10+C11</f>
        <v>0.63300000000000001</v>
      </c>
      <c r="G2" s="6">
        <f>C12+C13</f>
        <v>1.073</v>
      </c>
      <c r="H2" s="6">
        <f>C14+C15</f>
        <v>1.9300000000000002</v>
      </c>
      <c r="I2" s="6">
        <f>C16+C17</f>
        <v>2.52</v>
      </c>
      <c r="J2" s="6">
        <f>C18+C19</f>
        <v>2.52</v>
      </c>
      <c r="K2" s="6">
        <f>C20+C21</f>
        <v>3.25</v>
      </c>
      <c r="L2" s="6">
        <f>C22+C23</f>
        <v>5</v>
      </c>
      <c r="M2" s="6">
        <f>C24+C25</f>
        <v>6.5</v>
      </c>
      <c r="N2" s="6">
        <f>C26+C27</f>
        <v>7.26</v>
      </c>
      <c r="O2" s="6">
        <f>C28+C29</f>
        <v>9.59</v>
      </c>
      <c r="P2" s="6">
        <f>C30+C31</f>
        <v>11.8</v>
      </c>
      <c r="Q2" s="6">
        <f>C32+C33</f>
        <v>13.8</v>
      </c>
      <c r="R2" s="6">
        <f>C34+C35</f>
        <v>13.95</v>
      </c>
      <c r="S2" s="6">
        <f>C36+C37</f>
        <v>17.25</v>
      </c>
    </row>
    <row r="3" spans="1:19" x14ac:dyDescent="0.25">
      <c r="A3" s="6" t="s">
        <v>206</v>
      </c>
      <c r="B3" s="6" t="s">
        <v>206</v>
      </c>
      <c r="C3" s="36">
        <f>E6</f>
        <v>3.2186838158140374E-4</v>
      </c>
      <c r="D3" s="13">
        <f>E7</f>
        <v>6.8980464958489219E-4</v>
      </c>
      <c r="E3" s="13">
        <f>E8+E9</f>
        <v>3.0646572752833057E-2</v>
      </c>
      <c r="F3" s="13">
        <f>E10+E11</f>
        <v>2.2494998363792811E-2</v>
      </c>
      <c r="G3" s="13">
        <f>E12+E13</f>
        <v>3.9508861698576946E-2</v>
      </c>
      <c r="H3" s="13">
        <f>E14+E15</f>
        <v>7.4681129139791608E-2</v>
      </c>
      <c r="I3" s="13">
        <f>E16+E17</f>
        <v>0.10743876475633274</v>
      </c>
      <c r="J3" s="13">
        <f>E18+E19</f>
        <v>7.728902800041626E-2</v>
      </c>
      <c r="K3" s="13">
        <f>E20+E21</f>
        <v>0.10837941657364392</v>
      </c>
      <c r="L3" s="13">
        <f>E22+E23</f>
        <v>0.17290208339823426</v>
      </c>
      <c r="M3" s="13">
        <f>E24+E25</f>
        <v>0.2133882221196706</v>
      </c>
      <c r="N3" s="13">
        <f>E26+E27</f>
        <v>0.22858565003131279</v>
      </c>
      <c r="O3" s="13">
        <f>E28+E29</f>
        <v>0.25032036692774134</v>
      </c>
      <c r="P3" s="13">
        <f>E30+E31</f>
        <v>0.20090459350643822</v>
      </c>
      <c r="Q3" s="13">
        <f>E32+E33</f>
        <v>0.21648490743633292</v>
      </c>
      <c r="R3" s="13">
        <f>E34+E35</f>
        <v>0.24500432854448809</v>
      </c>
      <c r="S3" s="13">
        <f>E36+E37</f>
        <v>0.26637142502843747</v>
      </c>
    </row>
    <row r="5" spans="1:19" ht="60" x14ac:dyDescent="0.25">
      <c r="A5" s="9" t="s">
        <v>184</v>
      </c>
      <c r="B5" s="9" t="s">
        <v>185</v>
      </c>
      <c r="C5" s="9" t="s">
        <v>186</v>
      </c>
      <c r="D5" s="9" t="s">
        <v>187</v>
      </c>
      <c r="E5" s="9" t="s">
        <v>188</v>
      </c>
      <c r="F5" s="9" t="s">
        <v>189</v>
      </c>
    </row>
    <row r="6" spans="1:19" x14ac:dyDescent="0.25">
      <c r="A6" s="11">
        <f>B6</f>
        <v>37344</v>
      </c>
      <c r="B6" s="16">
        <v>37344</v>
      </c>
      <c r="C6" s="9">
        <v>0.01</v>
      </c>
      <c r="D6" s="9">
        <f>VLOOKUP(A6,доллар!$A$2:$B$5880,2,FALSE)</f>
        <v>31.0686</v>
      </c>
      <c r="E6" s="35">
        <f>C6/D6</f>
        <v>3.2186838158140374E-4</v>
      </c>
      <c r="F6" s="9">
        <v>2001</v>
      </c>
    </row>
    <row r="7" spans="1:19" x14ac:dyDescent="0.25">
      <c r="A7" s="11">
        <f t="shared" ref="A7:A27" si="0">B7</f>
        <v>37658</v>
      </c>
      <c r="B7" s="16">
        <v>37658</v>
      </c>
      <c r="C7" s="9">
        <v>2.196E-2</v>
      </c>
      <c r="D7" s="9">
        <f>VLOOKUP(A7,доллар!$A$2:$B$5880,2,FALSE)</f>
        <v>31.835100000000001</v>
      </c>
      <c r="E7" s="12">
        <f t="shared" ref="E7:E12" si="1">C7/D7</f>
        <v>6.8980464958489219E-4</v>
      </c>
      <c r="F7" s="9">
        <v>2002</v>
      </c>
    </row>
    <row r="8" spans="1:19" x14ac:dyDescent="0.25">
      <c r="A8" s="11">
        <f t="shared" si="0"/>
        <v>38102</v>
      </c>
      <c r="B8" s="11">
        <v>38102</v>
      </c>
      <c r="C8" s="10">
        <v>0.25145000000000001</v>
      </c>
      <c r="D8" s="9">
        <f>VLOOKUP(A8-2,доллар!$A$2:$B$5880,2,FALSE)</f>
        <v>28.98</v>
      </c>
      <c r="E8" s="12">
        <f t="shared" si="1"/>
        <v>8.6766735679779158E-3</v>
      </c>
      <c r="F8" s="9">
        <v>2003</v>
      </c>
    </row>
    <row r="9" spans="1:19" x14ac:dyDescent="0.25">
      <c r="A9" s="11">
        <f t="shared" si="0"/>
        <v>38271</v>
      </c>
      <c r="B9" s="11">
        <v>38271</v>
      </c>
      <c r="C9" s="10">
        <v>0.64200000000000002</v>
      </c>
      <c r="D9" s="9">
        <f>VLOOKUP(A9-2,доллар!$A$2:$B$5880,2,FALSE)</f>
        <v>29.221800000000002</v>
      </c>
      <c r="E9" s="12">
        <f t="shared" si="1"/>
        <v>2.1969899184855143E-2</v>
      </c>
      <c r="F9" s="9" t="s">
        <v>236</v>
      </c>
    </row>
    <row r="10" spans="1:19" x14ac:dyDescent="0.25">
      <c r="A10" s="11">
        <f t="shared" si="0"/>
        <v>38467</v>
      </c>
      <c r="B10" s="11">
        <v>38467</v>
      </c>
      <c r="C10" s="10">
        <v>0.25600000000000001</v>
      </c>
      <c r="D10" s="9">
        <f>VLOOKUP(A10-2,доллар!$A$2:$B$5880,2,FALSE)</f>
        <v>27.730399999999999</v>
      </c>
      <c r="E10" s="12">
        <f t="shared" si="1"/>
        <v>9.2317456654069183E-3</v>
      </c>
      <c r="F10" s="9">
        <v>2004</v>
      </c>
    </row>
    <row r="11" spans="1:19" x14ac:dyDescent="0.25">
      <c r="A11" s="11">
        <f t="shared" si="0"/>
        <v>38656</v>
      </c>
      <c r="B11" s="11">
        <v>38656</v>
      </c>
      <c r="C11" s="10">
        <v>0.377</v>
      </c>
      <c r="D11" s="9">
        <f>VLOOKUP(A11-2,доллар!$A$2:$B$5880,2,FALSE)</f>
        <v>28.424399999999999</v>
      </c>
      <c r="E11" s="12">
        <f t="shared" si="1"/>
        <v>1.3263252698385894E-2</v>
      </c>
      <c r="F11" s="9" t="s">
        <v>199</v>
      </c>
    </row>
    <row r="12" spans="1:19" x14ac:dyDescent="0.25">
      <c r="A12" s="11">
        <f t="shared" si="0"/>
        <v>38828</v>
      </c>
      <c r="B12" s="11">
        <v>38828</v>
      </c>
      <c r="C12" s="10">
        <v>0.52300000000000002</v>
      </c>
      <c r="D12" s="9">
        <f>VLOOKUP(A12,доллар!$A$2:$B$5880,2,FALSE)</f>
        <v>27.4666</v>
      </c>
      <c r="E12" s="12">
        <f t="shared" si="1"/>
        <v>1.9041308352690179E-2</v>
      </c>
      <c r="F12" s="9">
        <v>2005</v>
      </c>
    </row>
    <row r="13" spans="1:19" x14ac:dyDescent="0.25">
      <c r="A13" s="11">
        <f t="shared" si="0"/>
        <v>38929</v>
      </c>
      <c r="B13" s="11">
        <v>38929</v>
      </c>
      <c r="C13" s="10">
        <f>0.55</f>
        <v>0.55000000000000004</v>
      </c>
      <c r="D13" s="9">
        <f>VLOOKUP(A13-2,доллар!$A$2:$B$5880,2,FALSE)</f>
        <v>26.8718</v>
      </c>
      <c r="E13" s="12">
        <f t="shared" ref="E13:E15" si="2">C13/D13</f>
        <v>2.0467553345886767E-2</v>
      </c>
      <c r="F13" s="9" t="s">
        <v>200</v>
      </c>
    </row>
    <row r="14" spans="1:19" x14ac:dyDescent="0.25">
      <c r="A14" s="11">
        <f t="shared" si="0"/>
        <v>39177</v>
      </c>
      <c r="B14" s="11">
        <v>39177</v>
      </c>
      <c r="C14" s="10">
        <v>1.1000000000000001</v>
      </c>
      <c r="D14" s="9">
        <f>VLOOKUP(A14,доллар!$A$2:$B$5880,2,FALSE)</f>
        <v>26.009399999999999</v>
      </c>
      <c r="E14" s="12">
        <f t="shared" si="2"/>
        <v>4.2292401977746509E-2</v>
      </c>
      <c r="F14" s="9">
        <v>2006</v>
      </c>
    </row>
    <row r="15" spans="1:19" x14ac:dyDescent="0.25">
      <c r="A15" s="11">
        <f t="shared" si="0"/>
        <v>39328</v>
      </c>
      <c r="B15" s="11">
        <v>39328</v>
      </c>
      <c r="C15" s="10">
        <v>0.83</v>
      </c>
      <c r="D15" s="9">
        <f>VLOOKUP(A15-2,доллар!$A$2:$B$5880,2,FALSE)</f>
        <v>25.626200000000001</v>
      </c>
      <c r="E15" s="12">
        <f t="shared" si="2"/>
        <v>3.2388727162045092E-2</v>
      </c>
      <c r="F15" s="9" t="s">
        <v>201</v>
      </c>
    </row>
    <row r="16" spans="1:19" x14ac:dyDescent="0.25">
      <c r="A16" s="11">
        <f t="shared" si="0"/>
        <v>39548</v>
      </c>
      <c r="B16" s="11">
        <v>39548</v>
      </c>
      <c r="C16" s="10">
        <v>1.52</v>
      </c>
      <c r="D16" s="9">
        <f>VLOOKUP(A16,доллар!$A$2:$B$5880,2,FALSE)</f>
        <v>23.543700000000001</v>
      </c>
      <c r="E16" s="12">
        <f t="shared" ref="E16:E26" si="3">C16/D16</f>
        <v>6.4560795456958753E-2</v>
      </c>
      <c r="F16" s="9">
        <v>2007</v>
      </c>
    </row>
    <row r="17" spans="1:6" x14ac:dyDescent="0.25">
      <c r="A17" s="11">
        <f t="shared" si="0"/>
        <v>39653</v>
      </c>
      <c r="B17" s="11">
        <v>39653</v>
      </c>
      <c r="C17" s="10">
        <v>1</v>
      </c>
      <c r="D17" s="9">
        <f>VLOOKUP(A17,доллар!$A$2:$B$5880,2,FALSE)</f>
        <v>23.321999999999999</v>
      </c>
      <c r="E17" s="12">
        <f t="shared" si="3"/>
        <v>4.2877969299373986E-2</v>
      </c>
      <c r="F17" s="9" t="s">
        <v>204</v>
      </c>
    </row>
    <row r="18" spans="1:6" x14ac:dyDescent="0.25">
      <c r="A18" s="11">
        <f t="shared" si="0"/>
        <v>39923</v>
      </c>
      <c r="B18" s="11">
        <v>39923</v>
      </c>
      <c r="C18" s="10">
        <v>1.52</v>
      </c>
      <c r="D18" s="9">
        <f>VLOOKUP(A18-2,доллар!$A$2:$B$5880,2,FALSE)</f>
        <v>33.467700000000001</v>
      </c>
      <c r="E18" s="12">
        <f t="shared" si="3"/>
        <v>4.5416924377832957E-2</v>
      </c>
      <c r="F18" s="9">
        <v>2008</v>
      </c>
    </row>
    <row r="19" spans="1:6" x14ac:dyDescent="0.25">
      <c r="A19" s="11">
        <f t="shared" si="0"/>
        <v>40065</v>
      </c>
      <c r="B19" s="11">
        <v>40065</v>
      </c>
      <c r="C19" s="10">
        <v>1</v>
      </c>
      <c r="D19" s="9">
        <f>VLOOKUP(A19,доллар!$A$2:$B$5880,2,FALSE)</f>
        <v>31.375399999999999</v>
      </c>
      <c r="E19" s="12">
        <f t="shared" si="3"/>
        <v>3.1872103622583296E-2</v>
      </c>
      <c r="F19" s="9" t="s">
        <v>291</v>
      </c>
    </row>
    <row r="20" spans="1:6" x14ac:dyDescent="0.25">
      <c r="A20" s="11">
        <f t="shared" si="0"/>
        <v>40259</v>
      </c>
      <c r="B20" s="11">
        <v>40259</v>
      </c>
      <c r="C20" s="10">
        <v>1.75</v>
      </c>
      <c r="D20" s="9">
        <f>VLOOKUP(A20-2,доллар!$A$2:$B$5880,2,FALSE)</f>
        <v>29.256499999999999</v>
      </c>
      <c r="E20" s="12">
        <f t="shared" si="3"/>
        <v>5.9815767436296206E-2</v>
      </c>
      <c r="F20" s="9">
        <v>2009</v>
      </c>
    </row>
    <row r="21" spans="1:6" x14ac:dyDescent="0.25">
      <c r="A21" s="11">
        <f t="shared" si="0"/>
        <v>40430</v>
      </c>
      <c r="B21" s="11">
        <v>40430</v>
      </c>
      <c r="C21" s="10">
        <v>1.5</v>
      </c>
      <c r="D21" s="9">
        <f>VLOOKUP(A21,доллар!$A$2:$B$5880,2,FALSE)</f>
        <v>30.8873</v>
      </c>
      <c r="E21" s="12">
        <f t="shared" si="3"/>
        <v>4.856364913734771E-2</v>
      </c>
      <c r="F21" s="9" t="s">
        <v>292</v>
      </c>
    </row>
    <row r="22" spans="1:6" x14ac:dyDescent="0.25">
      <c r="A22" s="11">
        <f t="shared" si="0"/>
        <v>40624</v>
      </c>
      <c r="B22" s="11">
        <v>40624</v>
      </c>
      <c r="C22" s="10">
        <v>2.5</v>
      </c>
      <c r="D22" s="9">
        <f>VLOOKUP(A22,доллар!$A$2:$B$5880,2,FALSE)</f>
        <v>28.3675</v>
      </c>
      <c r="E22" s="12">
        <f t="shared" si="3"/>
        <v>8.8129020886577952E-2</v>
      </c>
      <c r="F22" s="9">
        <v>2010</v>
      </c>
    </row>
    <row r="23" spans="1:6" x14ac:dyDescent="0.25">
      <c r="A23" s="11">
        <f t="shared" si="0"/>
        <v>40794</v>
      </c>
      <c r="B23" s="11">
        <v>40794</v>
      </c>
      <c r="C23" s="10">
        <v>2.5</v>
      </c>
      <c r="D23" s="9">
        <f>VLOOKUP(A23,доллар!$A$2:$B$5880,2,FALSE)</f>
        <v>29.490500000000001</v>
      </c>
      <c r="E23" s="12">
        <f t="shared" si="3"/>
        <v>8.4773062511656297E-2</v>
      </c>
      <c r="F23" s="9" t="s">
        <v>259</v>
      </c>
    </row>
    <row r="24" spans="1:6" x14ac:dyDescent="0.25">
      <c r="A24" s="11">
        <f t="shared" si="0"/>
        <v>40991</v>
      </c>
      <c r="B24" s="11">
        <v>40991</v>
      </c>
      <c r="C24" s="10">
        <v>3.5</v>
      </c>
      <c r="D24" s="9">
        <f>VLOOKUP(A24,доллар!$A$2:$B$5880,2,FALSE)</f>
        <v>29.244700000000002</v>
      </c>
      <c r="E24" s="12">
        <f t="shared" si="3"/>
        <v>0.11967980522966554</v>
      </c>
      <c r="F24" s="9">
        <v>2011</v>
      </c>
    </row>
    <row r="25" spans="1:6" x14ac:dyDescent="0.25">
      <c r="A25" s="11">
        <f t="shared" si="0"/>
        <v>41162</v>
      </c>
      <c r="B25" s="11">
        <v>41162</v>
      </c>
      <c r="C25" s="10">
        <v>3</v>
      </c>
      <c r="D25" s="9">
        <f>VLOOKUP(A25-2,доллар!$A$2:$B$5880,2,FALSE)</f>
        <v>32.014200000000002</v>
      </c>
      <c r="E25" s="12">
        <f t="shared" si="3"/>
        <v>9.3708416890005058E-2</v>
      </c>
      <c r="F25" s="9" t="s">
        <v>262</v>
      </c>
    </row>
    <row r="26" spans="1:6" x14ac:dyDescent="0.25">
      <c r="A26" s="11">
        <f t="shared" si="0"/>
        <v>41354</v>
      </c>
      <c r="B26" s="11">
        <v>41354</v>
      </c>
      <c r="C26" s="10">
        <v>3.86</v>
      </c>
      <c r="D26" s="9">
        <f>VLOOKUP(A26,доллар!$A$2:$B$5880,2,FALSE)</f>
        <v>30.944600000000001</v>
      </c>
      <c r="E26" s="12">
        <f t="shared" si="3"/>
        <v>0.12473904978574613</v>
      </c>
      <c r="F26" s="9">
        <v>2012</v>
      </c>
    </row>
    <row r="27" spans="1:6" x14ac:dyDescent="0.25">
      <c r="A27" s="11">
        <f t="shared" si="0"/>
        <v>41533</v>
      </c>
      <c r="B27" s="11">
        <v>41533</v>
      </c>
      <c r="C27" s="10">
        <v>3.4</v>
      </c>
      <c r="D27" s="9">
        <f>VLOOKUP(A27-2,доллар!$A$2:$B$5880,2,FALSE)</f>
        <v>32.740600000000001</v>
      </c>
      <c r="E27" s="12">
        <f t="shared" ref="E27:E31" si="4">C27/D27</f>
        <v>0.10384660024556666</v>
      </c>
      <c r="F27" s="9" t="s">
        <v>229</v>
      </c>
    </row>
    <row r="28" spans="1:6" x14ac:dyDescent="0.25">
      <c r="A28" s="11">
        <f>B28-4</f>
        <v>41754</v>
      </c>
      <c r="B28" s="11">
        <v>41758</v>
      </c>
      <c r="C28" s="10">
        <v>4.49</v>
      </c>
      <c r="D28" s="9">
        <f>VLOOKUP(A28,доллар!$A$2:$B$5880,2,FALSE)</f>
        <v>35.683</v>
      </c>
      <c r="E28" s="12">
        <f t="shared" si="4"/>
        <v>0.12583022727909648</v>
      </c>
      <c r="F28" s="9">
        <v>2013</v>
      </c>
    </row>
    <row r="29" spans="1:6" x14ac:dyDescent="0.25">
      <c r="A29" s="11">
        <f>B29-4</f>
        <v>41935</v>
      </c>
      <c r="B29" s="11">
        <v>41939</v>
      </c>
      <c r="C29" s="10">
        <v>5.0999999999999996</v>
      </c>
      <c r="D29" s="9">
        <f>VLOOKUP(A29,доллар!$A$2:$B$5880,2,FALSE)</f>
        <v>40.967100000000002</v>
      </c>
      <c r="E29" s="12">
        <f t="shared" si="4"/>
        <v>0.12449013964864487</v>
      </c>
      <c r="F29" s="9" t="s">
        <v>230</v>
      </c>
    </row>
    <row r="30" spans="1:6" x14ac:dyDescent="0.25">
      <c r="A30" s="11">
        <f>B30-6</f>
        <v>42123</v>
      </c>
      <c r="B30" s="11">
        <v>42129</v>
      </c>
      <c r="C30" s="10">
        <v>5.2</v>
      </c>
      <c r="D30" s="9">
        <f>VLOOKUP(A30,доллар!$A$2:$B$5880,2,FALSE)</f>
        <v>52.304099999999998</v>
      </c>
      <c r="E30" s="12">
        <f t="shared" si="4"/>
        <v>9.9418592423920885E-2</v>
      </c>
      <c r="F30" s="9">
        <v>2014</v>
      </c>
    </row>
    <row r="31" spans="1:6" x14ac:dyDescent="0.25">
      <c r="A31" s="11">
        <f>B31-4</f>
        <v>42279</v>
      </c>
      <c r="B31" s="11">
        <v>42283</v>
      </c>
      <c r="C31" s="10">
        <v>6.6</v>
      </c>
      <c r="D31" s="9">
        <f>VLOOKUP(A31,доллар!$A$2:$B$5880,2,FALSE)</f>
        <v>65.033600000000007</v>
      </c>
      <c r="E31" s="12">
        <f t="shared" si="4"/>
        <v>0.10148600108251733</v>
      </c>
      <c r="F31" s="9" t="s">
        <v>231</v>
      </c>
    </row>
    <row r="32" spans="1:6" x14ac:dyDescent="0.25">
      <c r="A32" s="11">
        <f>B32-6</f>
        <v>42488</v>
      </c>
      <c r="B32" s="11">
        <v>42494</v>
      </c>
      <c r="C32" s="10">
        <v>6.9</v>
      </c>
      <c r="D32" s="9">
        <f>VLOOKUP(A32,доллар!$A$2:$B$5880,2,FALSE)</f>
        <v>65.161799999999999</v>
      </c>
      <c r="E32" s="12">
        <f t="shared" ref="E32:E36" si="5">C32/D32</f>
        <v>0.10589026085835566</v>
      </c>
      <c r="F32" s="9">
        <v>2015</v>
      </c>
    </row>
    <row r="33" spans="1:6" x14ac:dyDescent="0.25">
      <c r="A33" s="11">
        <f>B33-4</f>
        <v>42650</v>
      </c>
      <c r="B33" s="11">
        <v>42654</v>
      </c>
      <c r="C33" s="10">
        <v>6.9</v>
      </c>
      <c r="D33" s="9">
        <f>VLOOKUP(A33,доллар!$A$2:$B$5880,2,FALSE)</f>
        <v>62.39</v>
      </c>
      <c r="E33" s="12">
        <f t="shared" si="5"/>
        <v>0.11059464657797724</v>
      </c>
      <c r="F33" s="9" t="s">
        <v>196</v>
      </c>
    </row>
    <row r="34" spans="1:6" x14ac:dyDescent="0.25">
      <c r="A34" s="11">
        <f>B34-5</f>
        <v>42852</v>
      </c>
      <c r="B34" s="11">
        <v>42857</v>
      </c>
      <c r="C34" s="10">
        <v>7</v>
      </c>
      <c r="D34" s="9">
        <f>VLOOKUP(A34,доллар!$A$2:$B$5880,2,FALSE)</f>
        <v>56.313099999999999</v>
      </c>
      <c r="E34" s="12">
        <f t="shared" si="5"/>
        <v>0.1243050018556961</v>
      </c>
      <c r="F34" s="9">
        <v>2016</v>
      </c>
    </row>
    <row r="35" spans="1:6" x14ac:dyDescent="0.25">
      <c r="A35" s="11">
        <f>B35-4</f>
        <v>43014</v>
      </c>
      <c r="B35" s="11">
        <v>43018</v>
      </c>
      <c r="C35" s="10">
        <v>6.95</v>
      </c>
      <c r="D35" s="9">
        <f>VLOOKUP(A35,доллар!$A$2:$B$5880,2,FALSE)</f>
        <v>57.581099999999999</v>
      </c>
      <c r="E35" s="12">
        <f t="shared" si="5"/>
        <v>0.12069932668879199</v>
      </c>
      <c r="F35" s="9" t="s">
        <v>237</v>
      </c>
    </row>
    <row r="36" spans="1:6" x14ac:dyDescent="0.25">
      <c r="A36" s="11">
        <f>B36-3</f>
        <v>43220</v>
      </c>
      <c r="B36" s="11">
        <v>43223</v>
      </c>
      <c r="C36" s="10">
        <v>8</v>
      </c>
      <c r="D36" s="9">
        <f>VLOOKUP(A36-2,доллар!$A$2:$B$5880,2,FALSE)</f>
        <v>62.725999999999999</v>
      </c>
      <c r="E36" s="12">
        <f t="shared" si="5"/>
        <v>0.12753881962822433</v>
      </c>
      <c r="F36" s="9">
        <v>2017</v>
      </c>
    </row>
    <row r="37" spans="1:6" x14ac:dyDescent="0.25">
      <c r="A37" s="11">
        <f>B37-2</f>
        <v>43381</v>
      </c>
      <c r="B37" s="11">
        <v>43383</v>
      </c>
      <c r="C37" s="10">
        <v>9.25</v>
      </c>
      <c r="D37" s="9">
        <f>VLOOKUP(A37-2,доллар!$A$2:$B$5880,2,FALSE)</f>
        <v>66.626999999999995</v>
      </c>
      <c r="E37" s="12">
        <f t="shared" ref="E37" si="6">C37/D37</f>
        <v>0.13883260540021314</v>
      </c>
      <c r="F37" s="9" t="s">
        <v>207</v>
      </c>
    </row>
    <row r="38" spans="1:6" x14ac:dyDescent="0.25">
      <c r="A38" s="44"/>
      <c r="B38" s="44"/>
      <c r="C38" s="45"/>
      <c r="D38" s="46"/>
      <c r="E38" s="47"/>
      <c r="F38" s="46"/>
    </row>
    <row r="39" spans="1:6" x14ac:dyDescent="0.25">
      <c r="A39" t="s">
        <v>294</v>
      </c>
    </row>
    <row r="41" spans="1:6" x14ac:dyDescent="0.25">
      <c r="A41" t="s">
        <v>220</v>
      </c>
    </row>
  </sheetData>
  <pageMargins left="0.7" right="0.7" top="0.75" bottom="0.75" header="0.3" footer="0.3"/>
  <ignoredErrors>
    <ignoredError sqref="D12:D35 A30:A3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5" sqref="A3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v>0</v>
      </c>
      <c r="C2" s="6">
        <v>0</v>
      </c>
      <c r="D2" s="6">
        <v>0</v>
      </c>
      <c r="E2" s="6">
        <v>0</v>
      </c>
      <c r="F2" s="6">
        <v>0</v>
      </c>
      <c r="G2" s="6">
        <v>0</v>
      </c>
      <c r="H2" s="6">
        <f>C6</f>
        <v>3125</v>
      </c>
      <c r="I2" s="6">
        <f>C7+C8</f>
        <v>2500</v>
      </c>
      <c r="J2" s="6">
        <f>C9+C10</f>
        <v>1375</v>
      </c>
      <c r="K2" s="6">
        <f>C11+C12</f>
        <v>2337.5</v>
      </c>
      <c r="L2" s="6">
        <f>C13+C14</f>
        <v>6562.5</v>
      </c>
      <c r="M2" s="6">
        <f>C16+C15</f>
        <v>7687.5</v>
      </c>
      <c r="N2" s="6">
        <f>C17+C18</f>
        <v>9075</v>
      </c>
      <c r="O2" s="6">
        <f>C19+C20</f>
        <v>6725</v>
      </c>
      <c r="P2" s="6">
        <f>C21+C22</f>
        <v>15781.25</v>
      </c>
      <c r="Q2" s="6">
        <f>C23+C24</f>
        <v>21935</v>
      </c>
      <c r="R2" s="6">
        <f>C25+C26</f>
        <v>16883.75</v>
      </c>
      <c r="S2" s="6">
        <v>0</v>
      </c>
    </row>
    <row r="3" spans="1:19" x14ac:dyDescent="0.25">
      <c r="A3" s="6">
        <v>0</v>
      </c>
      <c r="B3" s="6">
        <v>0</v>
      </c>
      <c r="C3" s="6">
        <v>0</v>
      </c>
      <c r="D3" s="6">
        <v>0</v>
      </c>
      <c r="E3" s="6">
        <v>0</v>
      </c>
      <c r="F3" s="6">
        <v>0</v>
      </c>
      <c r="G3" s="6">
        <v>0</v>
      </c>
      <c r="H3" s="14">
        <f>E6</f>
        <v>126.59663678310856</v>
      </c>
      <c r="I3" s="14">
        <f>E7+E8</f>
        <v>93.13587368245237</v>
      </c>
      <c r="J3" s="14">
        <f>E9+E10</f>
        <v>45.429548357790097</v>
      </c>
      <c r="K3" s="14">
        <f>E11+E12</f>
        <v>75.704459055043586</v>
      </c>
      <c r="L3" s="14">
        <f>E13+E14</f>
        <v>217.16519128099188</v>
      </c>
      <c r="M3" s="14">
        <f>E15+E16</f>
        <v>247.97428342442836</v>
      </c>
      <c r="N3" s="14">
        <f>E17+E18</f>
        <v>285.77953270539155</v>
      </c>
      <c r="O3" s="14">
        <f>E19+E20</f>
        <v>132.16914163024271</v>
      </c>
      <c r="P3" s="14">
        <f>E21+E22</f>
        <v>241.59084629793728</v>
      </c>
      <c r="Q3" s="14">
        <f>E23+E24</f>
        <v>350.46965304755071</v>
      </c>
      <c r="R3" s="14">
        <f>E25+E26</f>
        <v>290.33290134493654</v>
      </c>
      <c r="S3" s="14">
        <v>0</v>
      </c>
    </row>
    <row r="5" spans="1:19" ht="60" x14ac:dyDescent="0.25">
      <c r="A5" s="9" t="s">
        <v>184</v>
      </c>
      <c r="B5" s="9" t="s">
        <v>185</v>
      </c>
      <c r="C5" s="9" t="s">
        <v>186</v>
      </c>
      <c r="D5" s="9" t="s">
        <v>187</v>
      </c>
      <c r="E5" s="9" t="s">
        <v>188</v>
      </c>
      <c r="F5" s="9" t="s">
        <v>189</v>
      </c>
    </row>
    <row r="6" spans="1:19" x14ac:dyDescent="0.25">
      <c r="A6" s="11">
        <f t="shared" ref="A6:A17" si="0">B6</f>
        <v>39388</v>
      </c>
      <c r="B6" s="16">
        <v>39388</v>
      </c>
      <c r="C6" s="9">
        <v>3125</v>
      </c>
      <c r="D6" s="9">
        <f>VLOOKUP(A6,доллар!$A$2:$B$5880,2,FALSE)</f>
        <v>24.684699999999999</v>
      </c>
      <c r="E6" s="12">
        <f>C6/D6</f>
        <v>126.59663678310856</v>
      </c>
      <c r="F6" s="9" t="s">
        <v>202</v>
      </c>
    </row>
    <row r="7" spans="1:19" x14ac:dyDescent="0.25">
      <c r="A7" s="11">
        <f t="shared" si="0"/>
        <v>39562</v>
      </c>
      <c r="B7" s="16">
        <v>39562</v>
      </c>
      <c r="C7" s="9">
        <v>375</v>
      </c>
      <c r="D7" s="9">
        <f>VLOOKUP(A7,доллар!$A$2:$B$5880,2,FALSE)</f>
        <v>23.344799999999999</v>
      </c>
      <c r="E7" s="12">
        <f t="shared" ref="E7:E12" si="1">C7/D7</f>
        <v>16.063534491621262</v>
      </c>
      <c r="F7" s="9">
        <v>2007</v>
      </c>
    </row>
    <row r="8" spans="1:19" x14ac:dyDescent="0.25">
      <c r="A8" s="11">
        <f t="shared" si="0"/>
        <v>39773</v>
      </c>
      <c r="B8" s="11">
        <v>39773</v>
      </c>
      <c r="C8" s="10">
        <v>2125</v>
      </c>
      <c r="D8" s="9">
        <f>VLOOKUP(A8,доллар!$A$2:$B$5880,2,FALSE)</f>
        <v>27.5715</v>
      </c>
      <c r="E8" s="12">
        <f t="shared" si="1"/>
        <v>77.072339190831116</v>
      </c>
      <c r="F8" s="9" t="s">
        <v>209</v>
      </c>
    </row>
    <row r="9" spans="1:19" x14ac:dyDescent="0.25">
      <c r="A9" s="11">
        <f t="shared" si="0"/>
        <v>39933</v>
      </c>
      <c r="B9" s="11">
        <v>39933</v>
      </c>
      <c r="C9" s="10">
        <v>500</v>
      </c>
      <c r="D9" s="9">
        <f>VLOOKUP(A9,доллар!$A$2:$B$5880,2,FALSE)</f>
        <v>33.249099999999999</v>
      </c>
      <c r="E9" s="12">
        <f t="shared" si="1"/>
        <v>15.038001028599272</v>
      </c>
      <c r="F9" s="9">
        <v>2008</v>
      </c>
    </row>
    <row r="10" spans="1:19" x14ac:dyDescent="0.25">
      <c r="A10" s="11">
        <f t="shared" si="0"/>
        <v>40143</v>
      </c>
      <c r="B10" s="11">
        <v>40143</v>
      </c>
      <c r="C10" s="10">
        <v>875</v>
      </c>
      <c r="D10" s="9">
        <f>VLOOKUP(A10,доллар!$A$2:$B$5880,2,FALSE)</f>
        <v>28.790900000000001</v>
      </c>
      <c r="E10" s="12">
        <f t="shared" si="1"/>
        <v>30.391547329190821</v>
      </c>
      <c r="F10" s="9" t="s">
        <v>210</v>
      </c>
    </row>
    <row r="11" spans="1:19" x14ac:dyDescent="0.25">
      <c r="A11" s="11">
        <f t="shared" si="0"/>
        <v>40298</v>
      </c>
      <c r="B11" s="11">
        <v>40298</v>
      </c>
      <c r="C11" s="10">
        <v>375</v>
      </c>
      <c r="D11" s="9">
        <f>VLOOKUP(A11,доллар!$A$2:$B$5880,2,FALSE)</f>
        <v>29.288599999999999</v>
      </c>
      <c r="E11" s="12">
        <f t="shared" si="1"/>
        <v>12.80361642413772</v>
      </c>
      <c r="F11" s="9">
        <v>2009</v>
      </c>
    </row>
    <row r="12" spans="1:19" x14ac:dyDescent="0.25">
      <c r="A12" s="11">
        <f t="shared" si="0"/>
        <v>40501</v>
      </c>
      <c r="B12" s="11">
        <v>40501</v>
      </c>
      <c r="C12" s="10">
        <v>1962.5</v>
      </c>
      <c r="D12" s="9">
        <f>VLOOKUP(A12,доллар!$A$2:$B$5880,2,FALSE)</f>
        <v>31.1999</v>
      </c>
      <c r="E12" s="12">
        <f t="shared" si="1"/>
        <v>62.900842630905871</v>
      </c>
      <c r="F12" s="9" t="s">
        <v>211</v>
      </c>
    </row>
    <row r="13" spans="1:19" x14ac:dyDescent="0.25">
      <c r="A13" s="11">
        <f t="shared" si="0"/>
        <v>40663</v>
      </c>
      <c r="B13" s="11">
        <v>40663</v>
      </c>
      <c r="C13" s="10">
        <v>562.5</v>
      </c>
      <c r="D13" s="9">
        <f>VLOOKUP(A13,доллар!$A$2:$B$5880,2,FALSE)</f>
        <v>27.502199999999998</v>
      </c>
      <c r="E13" s="12">
        <f t="shared" ref="E13:E19" si="2">C13/D13</f>
        <v>20.452909221807712</v>
      </c>
      <c r="F13" s="9">
        <v>2010</v>
      </c>
    </row>
    <row r="14" spans="1:19" x14ac:dyDescent="0.25">
      <c r="A14" s="11">
        <f t="shared" si="0"/>
        <v>40856</v>
      </c>
      <c r="B14" s="11">
        <v>40856</v>
      </c>
      <c r="C14" s="10">
        <v>6000</v>
      </c>
      <c r="D14" s="9">
        <f>VLOOKUP(A14,доллар!$A$2:$B$5880,2,FALSE)</f>
        <v>30.5014</v>
      </c>
      <c r="E14" s="12">
        <f t="shared" si="2"/>
        <v>196.71228205918416</v>
      </c>
      <c r="F14" s="9" t="s">
        <v>193</v>
      </c>
    </row>
    <row r="15" spans="1:19" x14ac:dyDescent="0.25">
      <c r="A15" s="11">
        <f t="shared" si="0"/>
        <v>41026</v>
      </c>
      <c r="B15" s="11">
        <v>41026</v>
      </c>
      <c r="C15" s="10">
        <v>1312.5</v>
      </c>
      <c r="D15" s="9">
        <f>VLOOKUP(A15,доллар!$A$2:$B$5880,2,FALSE)</f>
        <v>29.277000000000001</v>
      </c>
      <c r="E15" s="12">
        <f t="shared" si="2"/>
        <v>44.830412952146737</v>
      </c>
      <c r="F15" s="9">
        <v>2011</v>
      </c>
    </row>
    <row r="16" spans="1:19" x14ac:dyDescent="0.25">
      <c r="A16" s="11">
        <f t="shared" si="0"/>
        <v>41219</v>
      </c>
      <c r="B16" s="11">
        <v>41219</v>
      </c>
      <c r="C16" s="10">
        <v>6375</v>
      </c>
      <c r="D16" s="9">
        <f>VLOOKUP(A16-3,доллар!$A$2:$B$5880,2,FALSE)</f>
        <v>31.381699999999999</v>
      </c>
      <c r="E16" s="12">
        <f t="shared" si="2"/>
        <v>203.14387047228163</v>
      </c>
      <c r="F16" s="9" t="s">
        <v>194</v>
      </c>
    </row>
    <row r="17" spans="1:6" x14ac:dyDescent="0.25">
      <c r="A17" s="11">
        <f t="shared" si="0"/>
        <v>41393</v>
      </c>
      <c r="B17" s="11">
        <v>41393</v>
      </c>
      <c r="C17" s="10">
        <v>3950</v>
      </c>
      <c r="D17" s="9">
        <f>VLOOKUP(A17-2,доллар!$A$2:$B$5880,2,FALSE)</f>
        <v>31.2196</v>
      </c>
      <c r="E17" s="12">
        <f t="shared" si="2"/>
        <v>126.52308165383285</v>
      </c>
      <c r="F17" s="9">
        <v>2012</v>
      </c>
    </row>
    <row r="18" spans="1:6" x14ac:dyDescent="0.25">
      <c r="A18" s="11">
        <f>B18-3</f>
        <v>41580</v>
      </c>
      <c r="B18" s="11">
        <v>41583</v>
      </c>
      <c r="C18" s="10">
        <v>5125</v>
      </c>
      <c r="D18" s="9">
        <f>VLOOKUP(A18,доллар!$A$2:$B$5880,2,FALSE)</f>
        <v>32.180799999999998</v>
      </c>
      <c r="E18" s="12">
        <f t="shared" si="2"/>
        <v>159.25645105155871</v>
      </c>
      <c r="F18" s="9" t="s">
        <v>212</v>
      </c>
    </row>
    <row r="19" spans="1:6" x14ac:dyDescent="0.25">
      <c r="A19" s="11">
        <f>B19-4</f>
        <v>41797</v>
      </c>
      <c r="B19" s="11">
        <v>41801</v>
      </c>
      <c r="C19" s="10">
        <v>1725</v>
      </c>
      <c r="D19" s="9">
        <f>VLOOKUP(A19,доллар!$A$2:$B$5880,2,FALSE)</f>
        <v>34.657299999999999</v>
      </c>
      <c r="E19" s="12">
        <f t="shared" si="2"/>
        <v>49.773063683552962</v>
      </c>
      <c r="F19" s="9">
        <v>2013</v>
      </c>
    </row>
    <row r="20" spans="1:6" x14ac:dyDescent="0.25">
      <c r="A20" s="11">
        <f>B20-3</f>
        <v>41993</v>
      </c>
      <c r="B20" s="11">
        <v>41996</v>
      </c>
      <c r="C20" s="10">
        <v>5000</v>
      </c>
      <c r="D20" s="9">
        <f>VLOOKUP(A20,доллар!$A$2:$B$5880,2,FALSE)</f>
        <v>60.682499999999997</v>
      </c>
      <c r="E20" s="12">
        <f t="shared" ref="E20:E26" si="3">C20/D20</f>
        <v>82.396077946689743</v>
      </c>
      <c r="F20" s="9" t="s">
        <v>213</v>
      </c>
    </row>
    <row r="21" spans="1:6" x14ac:dyDescent="0.25">
      <c r="A21" s="11">
        <f>B21-3</f>
        <v>42167</v>
      </c>
      <c r="B21" s="11">
        <v>42170</v>
      </c>
      <c r="C21" s="10">
        <v>4706.25</v>
      </c>
      <c r="D21" s="9">
        <f>VLOOKUP(A21,доллар!$A$2:$B$5880,2,FALSE)</f>
        <v>54.528500000000001</v>
      </c>
      <c r="E21" s="12">
        <f t="shared" si="3"/>
        <v>86.308077427400349</v>
      </c>
      <c r="F21" s="9">
        <v>2014</v>
      </c>
    </row>
    <row r="22" spans="1:6" x14ac:dyDescent="0.25">
      <c r="A22" s="11">
        <f t="shared" ref="A22:A26" si="4">B22-2</f>
        <v>42357</v>
      </c>
      <c r="B22" s="11">
        <v>42359</v>
      </c>
      <c r="C22" s="10">
        <v>11075</v>
      </c>
      <c r="D22" s="9">
        <f>VLOOKUP(A22,доллар!$A$2:$B$5880,2,FALSE)</f>
        <v>71.3215</v>
      </c>
      <c r="E22" s="12">
        <f t="shared" si="3"/>
        <v>155.28276887053693</v>
      </c>
      <c r="F22" s="9" t="s">
        <v>214</v>
      </c>
    </row>
    <row r="23" spans="1:6" x14ac:dyDescent="0.25">
      <c r="A23" s="11">
        <f>B23-4</f>
        <v>42537</v>
      </c>
      <c r="B23" s="11">
        <v>42541</v>
      </c>
      <c r="C23" s="10">
        <v>4435</v>
      </c>
      <c r="D23" s="9">
        <f>VLOOKUP(A23,доллар!$A$2:$B$5880,2,FALSE)</f>
        <v>65.915599999999998</v>
      </c>
      <c r="E23" s="12">
        <f t="shared" si="3"/>
        <v>67.283010395111333</v>
      </c>
      <c r="F23" s="9">
        <v>2015</v>
      </c>
    </row>
    <row r="24" spans="1:6" x14ac:dyDescent="0.25">
      <c r="A24" s="11">
        <f t="shared" si="4"/>
        <v>42725</v>
      </c>
      <c r="B24" s="11">
        <v>42727</v>
      </c>
      <c r="C24" s="10">
        <v>17500</v>
      </c>
      <c r="D24" s="9">
        <f>VLOOKUP(A24,доллар!$A$2:$B$5880,2,FALSE)</f>
        <v>61.796700000000001</v>
      </c>
      <c r="E24" s="12">
        <f t="shared" si="3"/>
        <v>283.18664265243939</v>
      </c>
      <c r="F24" s="9" t="s">
        <v>215</v>
      </c>
    </row>
    <row r="25" spans="1:6" x14ac:dyDescent="0.25">
      <c r="A25" s="11">
        <f t="shared" si="4"/>
        <v>42900</v>
      </c>
      <c r="B25" s="11">
        <v>42902</v>
      </c>
      <c r="C25" s="10">
        <v>5008.75</v>
      </c>
      <c r="D25" s="9">
        <f>VLOOKUP(A25,доллар!$A$2:$B$5880,2,FALSE)</f>
        <v>56.909599999999998</v>
      </c>
      <c r="E25" s="12">
        <f t="shared" si="3"/>
        <v>88.01239158243952</v>
      </c>
      <c r="F25" s="9">
        <v>2016</v>
      </c>
    </row>
    <row r="26" spans="1:6" x14ac:dyDescent="0.25">
      <c r="A26" s="11">
        <f t="shared" si="4"/>
        <v>43088</v>
      </c>
      <c r="B26" s="11">
        <v>43090</v>
      </c>
      <c r="C26" s="10">
        <v>11875</v>
      </c>
      <c r="D26" s="9">
        <f>VLOOKUP(A26,доллар!$A$2:$B$5880,2,FALSE)</f>
        <v>58.694000000000003</v>
      </c>
      <c r="E26" s="12">
        <f t="shared" si="3"/>
        <v>202.32050976249701</v>
      </c>
      <c r="F26" s="9" t="s">
        <v>216</v>
      </c>
    </row>
    <row r="36" spans="1:1" x14ac:dyDescent="0.25">
      <c r="A36" t="s">
        <v>220</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116" zoomScaleNormal="116"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f>C6</f>
        <v>0.3125</v>
      </c>
      <c r="E2" s="6">
        <f>C7+C8</f>
        <v>1.6045</v>
      </c>
      <c r="F2" s="6">
        <f>C9+C10</f>
        <v>1.8</v>
      </c>
      <c r="G2" s="6">
        <f>C11+C12</f>
        <v>3.5</v>
      </c>
      <c r="H2" s="6">
        <f>C13+C14</f>
        <v>3</v>
      </c>
      <c r="I2" s="6">
        <f>C15+C16</f>
        <v>3.5</v>
      </c>
      <c r="J2" s="6">
        <f>0</f>
        <v>0</v>
      </c>
      <c r="K2" s="6">
        <f>C17+C18</f>
        <v>0.84</v>
      </c>
      <c r="L2" s="6">
        <f>C19+C20</f>
        <v>2.5999999999999996</v>
      </c>
      <c r="M2" s="6">
        <f>C21</f>
        <v>0.6</v>
      </c>
      <c r="N2" s="6">
        <f>C22</f>
        <v>0.62</v>
      </c>
      <c r="O2" s="6">
        <f>C23+C24</f>
        <v>1.55</v>
      </c>
      <c r="P2" s="6">
        <f>C25+C26</f>
        <v>4.13</v>
      </c>
      <c r="Q2" s="6">
        <f>C27+C28+C29</f>
        <v>6.59</v>
      </c>
      <c r="R2" s="6">
        <f>C30+C31+C32</f>
        <v>12.559999999999999</v>
      </c>
      <c r="S2" s="6">
        <f>C33+C34+C35</f>
        <v>19.46</v>
      </c>
    </row>
    <row r="3" spans="1:19" x14ac:dyDescent="0.25">
      <c r="A3" s="6" t="s">
        <v>206</v>
      </c>
      <c r="B3" s="6" t="s">
        <v>206</v>
      </c>
      <c r="C3" s="6" t="s">
        <v>206</v>
      </c>
      <c r="D3" s="13">
        <f>E6</f>
        <v>1.0048199201931826E-2</v>
      </c>
      <c r="E3" s="13">
        <f>E7+E8</f>
        <v>5.528259997307923E-2</v>
      </c>
      <c r="F3" s="13">
        <f>E9+E10</f>
        <v>6.3674352518935717E-2</v>
      </c>
      <c r="G3" s="13">
        <f>E11+E12</f>
        <v>0.12830636420298794</v>
      </c>
      <c r="H3" s="13">
        <f>E13+E14</f>
        <v>0.11630293630546046</v>
      </c>
      <c r="I3" s="13">
        <f>E15+E16</f>
        <v>0.14958623011512043</v>
      </c>
      <c r="J3" s="6">
        <f>0</f>
        <v>0</v>
      </c>
      <c r="K3" s="13">
        <f>E17+E18</f>
        <v>2.7763033657341962E-2</v>
      </c>
      <c r="L3" s="13">
        <f>E19+E20</f>
        <v>9.0067174942542738E-2</v>
      </c>
      <c r="M3" s="13">
        <f>E21</f>
        <v>2.0245783815520418E-2</v>
      </c>
      <c r="N3" s="13">
        <f>E22</f>
        <v>1.9594581782095607E-2</v>
      </c>
      <c r="O3" s="13">
        <f>E23+E24</f>
        <v>4.163781058066069E-2</v>
      </c>
      <c r="P3" s="13">
        <f>E25+E26</f>
        <v>7.3201926541507589E-2</v>
      </c>
      <c r="Q3" s="13">
        <f>E27+E28+E29</f>
        <v>9.9113068722373437E-2</v>
      </c>
      <c r="R3" s="13">
        <f>E30+E31+E32</f>
        <v>0.21527063606217037</v>
      </c>
      <c r="S3" s="13">
        <f>E33+E34+E35</f>
        <v>0.31298458721992584</v>
      </c>
    </row>
    <row r="5" spans="1:19" ht="60" x14ac:dyDescent="0.25">
      <c r="A5" s="9" t="s">
        <v>184</v>
      </c>
      <c r="B5" s="9" t="s">
        <v>185</v>
      </c>
      <c r="C5" s="9" t="s">
        <v>186</v>
      </c>
      <c r="D5" s="9" t="s">
        <v>187</v>
      </c>
      <c r="E5" s="9" t="s">
        <v>188</v>
      </c>
      <c r="F5" s="9" t="s">
        <v>189</v>
      </c>
    </row>
    <row r="6" spans="1:19" x14ac:dyDescent="0.25">
      <c r="A6" s="11">
        <f>B6</f>
        <v>37753</v>
      </c>
      <c r="B6" s="16">
        <v>37753</v>
      </c>
      <c r="C6" s="9">
        <f>312.5/1000</f>
        <v>0.3125</v>
      </c>
      <c r="D6" s="9">
        <f>VLOOKUP(A6-3,доллар!$A$2:$B$5880,2,FALSE)</f>
        <v>31.100100000000001</v>
      </c>
      <c r="E6" s="12">
        <f>C6/D6</f>
        <v>1.0048199201931826E-2</v>
      </c>
      <c r="F6" s="9">
        <v>2002</v>
      </c>
    </row>
    <row r="7" spans="1:19" x14ac:dyDescent="0.25">
      <c r="A7" s="11">
        <f t="shared" ref="A7:A22" si="0">B7</f>
        <v>38114</v>
      </c>
      <c r="B7" s="16">
        <v>38114</v>
      </c>
      <c r="C7" s="9">
        <v>0.60450000000000004</v>
      </c>
      <c r="D7" s="9">
        <f>VLOOKUP(A7,доллар!$A$2:$B$5880,2,FALSE)</f>
        <v>28.873000000000001</v>
      </c>
      <c r="E7" s="12">
        <f t="shared" ref="E7:E12" si="1">C7/D7</f>
        <v>2.0936515083295814E-2</v>
      </c>
      <c r="F7" s="9">
        <v>2003</v>
      </c>
    </row>
    <row r="8" spans="1:19" x14ac:dyDescent="0.25">
      <c r="A8" s="11">
        <f t="shared" si="0"/>
        <v>38275</v>
      </c>
      <c r="B8" s="11">
        <v>38275</v>
      </c>
      <c r="C8" s="10">
        <v>1</v>
      </c>
      <c r="D8" s="9">
        <f>VLOOKUP(A8,доллар!$A$2:$B$5880,2,FALSE)</f>
        <v>29.115400000000001</v>
      </c>
      <c r="E8" s="12">
        <f t="shared" si="1"/>
        <v>3.4346084889783413E-2</v>
      </c>
      <c r="F8" s="9" t="s">
        <v>258</v>
      </c>
    </row>
    <row r="9" spans="1:19" x14ac:dyDescent="0.25">
      <c r="A9" s="11">
        <f t="shared" si="0"/>
        <v>38446</v>
      </c>
      <c r="B9" s="11">
        <v>38446</v>
      </c>
      <c r="C9" s="10">
        <v>0.8</v>
      </c>
      <c r="D9" s="9">
        <f>VLOOKUP(A9-2,доллар!$A$2:$B$5880,2,FALSE)</f>
        <v>27.883099999999999</v>
      </c>
      <c r="E9" s="12">
        <f t="shared" si="1"/>
        <v>2.8691214391513141E-2</v>
      </c>
      <c r="F9" s="9">
        <v>2004</v>
      </c>
    </row>
    <row r="10" spans="1:19" x14ac:dyDescent="0.25">
      <c r="A10" s="11">
        <f t="shared" si="0"/>
        <v>38587</v>
      </c>
      <c r="B10" s="11">
        <v>38587</v>
      </c>
      <c r="C10" s="10">
        <v>1</v>
      </c>
      <c r="D10" s="9">
        <f>VLOOKUP(A10,доллар!$A$2:$B$5880,2,FALSE)</f>
        <v>28.5852</v>
      </c>
      <c r="E10" s="12">
        <f t="shared" si="1"/>
        <v>3.4983138127422583E-2</v>
      </c>
      <c r="F10" s="9" t="s">
        <v>198</v>
      </c>
    </row>
    <row r="11" spans="1:19" x14ac:dyDescent="0.25">
      <c r="A11" s="11">
        <f t="shared" si="0"/>
        <v>38825</v>
      </c>
      <c r="B11" s="11">
        <v>38825</v>
      </c>
      <c r="C11" s="10">
        <v>2</v>
      </c>
      <c r="D11" s="9">
        <f>VLOOKUP(A11,доллар!$A$2:$B$5880,2,FALSE)</f>
        <v>27.633600000000001</v>
      </c>
      <c r="E11" s="12">
        <f t="shared" si="1"/>
        <v>7.2375658618493419E-2</v>
      </c>
      <c r="F11" s="9">
        <v>2005</v>
      </c>
    </row>
    <row r="12" spans="1:19" x14ac:dyDescent="0.25">
      <c r="A12" s="11">
        <f t="shared" si="0"/>
        <v>38944</v>
      </c>
      <c r="B12" s="11">
        <v>38944</v>
      </c>
      <c r="C12" s="10">
        <v>1.5</v>
      </c>
      <c r="D12" s="9">
        <f>VLOOKUP(A12,доллар!$A$2:$B$5880,2,FALSE)</f>
        <v>26.818899999999999</v>
      </c>
      <c r="E12" s="12">
        <f t="shared" si="1"/>
        <v>5.5930705584494519E-2</v>
      </c>
      <c r="F12" s="9" t="s">
        <v>200</v>
      </c>
    </row>
    <row r="13" spans="1:19" x14ac:dyDescent="0.25">
      <c r="A13" s="11">
        <f t="shared" si="0"/>
        <v>39188</v>
      </c>
      <c r="B13" s="11">
        <v>39188</v>
      </c>
      <c r="C13" s="10">
        <v>1.5</v>
      </c>
      <c r="D13" s="9">
        <f>VLOOKUP(A13-2,доллар!$A$2:$B$5880,2,FALSE)</f>
        <v>25.828600000000002</v>
      </c>
      <c r="E13" s="12">
        <f t="shared" ref="E13:E20" si="2">C13/D13</f>
        <v>5.8075156996507747E-2</v>
      </c>
      <c r="F13" s="9">
        <v>2006</v>
      </c>
    </row>
    <row r="14" spans="1:19" x14ac:dyDescent="0.25">
      <c r="A14" s="11">
        <f t="shared" si="0"/>
        <v>39319</v>
      </c>
      <c r="B14" s="11">
        <v>39319</v>
      </c>
      <c r="C14" s="10">
        <v>1.5</v>
      </c>
      <c r="D14" s="9">
        <f>VLOOKUP(A14,доллар!$A$2:$B$5880,2,FALSE)</f>
        <v>25.760899999999999</v>
      </c>
      <c r="E14" s="12">
        <f t="shared" si="2"/>
        <v>5.8227779308952718E-2</v>
      </c>
      <c r="F14" s="9" t="s">
        <v>201</v>
      </c>
    </row>
    <row r="15" spans="1:19" x14ac:dyDescent="0.25">
      <c r="A15" s="11">
        <f t="shared" si="0"/>
        <v>39556</v>
      </c>
      <c r="B15" s="11">
        <v>39556</v>
      </c>
      <c r="C15" s="10">
        <v>1.5</v>
      </c>
      <c r="D15" s="9">
        <f>VLOOKUP(A15,доллар!$A$2:$B$5880,2,FALSE)</f>
        <v>23.3703</v>
      </c>
      <c r="E15" s="12">
        <f t="shared" ref="E15" si="3">C15/D15</f>
        <v>6.418402844636141E-2</v>
      </c>
      <c r="F15" s="9">
        <v>2007</v>
      </c>
    </row>
    <row r="16" spans="1:19" x14ac:dyDescent="0.25">
      <c r="A16" s="11">
        <f t="shared" si="0"/>
        <v>39661</v>
      </c>
      <c r="B16" s="11">
        <v>39661</v>
      </c>
      <c r="C16" s="10">
        <v>2</v>
      </c>
      <c r="D16" s="9">
        <f>VLOOKUP(A16,доллар!$A$2:$B$5880,2,FALSE)</f>
        <v>23.418600000000001</v>
      </c>
      <c r="E16" s="12">
        <f t="shared" si="2"/>
        <v>8.5402201668759017E-2</v>
      </c>
      <c r="F16" s="9" t="s">
        <v>204</v>
      </c>
    </row>
    <row r="17" spans="1:6" x14ac:dyDescent="0.25">
      <c r="A17" s="11">
        <f t="shared" si="0"/>
        <v>40284</v>
      </c>
      <c r="B17" s="11">
        <v>40284</v>
      </c>
      <c r="C17" s="10">
        <v>0.22</v>
      </c>
      <c r="D17" s="9">
        <f>VLOOKUP(A17,доллар!$A$2:$B$5880,2,FALSE)</f>
        <v>28.931000000000001</v>
      </c>
      <c r="E17" s="12">
        <f t="shared" si="2"/>
        <v>7.6042998859355013E-3</v>
      </c>
      <c r="F17" s="9">
        <v>2009</v>
      </c>
    </row>
    <row r="18" spans="1:6" x14ac:dyDescent="0.25">
      <c r="A18" s="11">
        <f t="shared" si="0"/>
        <v>40415</v>
      </c>
      <c r="B18" s="11">
        <v>40415</v>
      </c>
      <c r="C18" s="10">
        <v>0.62</v>
      </c>
      <c r="D18" s="9">
        <f>VLOOKUP(A18,доллар!$A$2:$B$5880,2,FALSE)</f>
        <v>30.7559</v>
      </c>
      <c r="E18" s="12">
        <f t="shared" si="2"/>
        <v>2.0158733771406461E-2</v>
      </c>
      <c r="F18" s="9" t="s">
        <v>292</v>
      </c>
    </row>
    <row r="19" spans="1:6" x14ac:dyDescent="0.25">
      <c r="A19" s="11">
        <f t="shared" si="0"/>
        <v>40649</v>
      </c>
      <c r="B19" s="11">
        <v>40649</v>
      </c>
      <c r="C19" s="10">
        <v>1.2</v>
      </c>
      <c r="D19" s="9">
        <f>VLOOKUP(A19,доллар!$A$2:$B$5880,2,FALSE)</f>
        <v>28.2212</v>
      </c>
      <c r="E19" s="12">
        <f t="shared" si="2"/>
        <v>4.2521225178234798E-2</v>
      </c>
      <c r="F19" s="9">
        <v>2010</v>
      </c>
    </row>
    <row r="20" spans="1:6" x14ac:dyDescent="0.25">
      <c r="A20" s="11">
        <f t="shared" si="0"/>
        <v>40770</v>
      </c>
      <c r="B20" s="11">
        <v>40770</v>
      </c>
      <c r="C20" s="10">
        <v>1.4</v>
      </c>
      <c r="D20" s="9">
        <f>VLOOKUP(A20-2,доллар!$A$2:$B$5880,2,FALSE)</f>
        <v>29.4452</v>
      </c>
      <c r="E20" s="12">
        <f t="shared" si="2"/>
        <v>4.7545949764307933E-2</v>
      </c>
      <c r="F20" s="9" t="s">
        <v>259</v>
      </c>
    </row>
    <row r="21" spans="1:6" x14ac:dyDescent="0.25">
      <c r="A21" s="11">
        <f t="shared" si="0"/>
        <v>41009</v>
      </c>
      <c r="B21" s="11">
        <v>41009</v>
      </c>
      <c r="C21" s="10">
        <v>0.6</v>
      </c>
      <c r="D21" s="9">
        <f>VLOOKUP(A21,доллар!$A$2:$B$5880,2,FALSE)</f>
        <v>29.6358</v>
      </c>
      <c r="E21" s="12">
        <f t="shared" ref="E21:E32" si="4">C21/D21</f>
        <v>2.0245783815520418E-2</v>
      </c>
      <c r="F21" s="9">
        <v>2011</v>
      </c>
    </row>
    <row r="22" spans="1:6" x14ac:dyDescent="0.25">
      <c r="A22" s="11">
        <f t="shared" si="0"/>
        <v>41388</v>
      </c>
      <c r="B22" s="11">
        <v>41388</v>
      </c>
      <c r="C22" s="10">
        <v>0.62</v>
      </c>
      <c r="D22" s="9">
        <f>VLOOKUP(A22,доллар!$A$2:$B$5880,2,FALSE)</f>
        <v>31.641400000000001</v>
      </c>
      <c r="E22" s="12">
        <f t="shared" si="4"/>
        <v>1.9594581782095607E-2</v>
      </c>
      <c r="F22" s="9">
        <v>2012</v>
      </c>
    </row>
    <row r="23" spans="1:6" x14ac:dyDescent="0.25">
      <c r="A23" s="11">
        <f>B23-4</f>
        <v>41803</v>
      </c>
      <c r="B23" s="11">
        <v>41807</v>
      </c>
      <c r="C23" s="10">
        <v>0.67</v>
      </c>
      <c r="D23" s="9">
        <f>VLOOKUP(A23-2,доллар!$A$2:$B$5880,2,FALSE)</f>
        <v>34.368099999999998</v>
      </c>
      <c r="E23" s="12">
        <f t="shared" si="4"/>
        <v>1.9494822233408308E-2</v>
      </c>
      <c r="F23" s="9">
        <v>2013</v>
      </c>
    </row>
    <row r="24" spans="1:6" x14ac:dyDescent="0.25">
      <c r="A24" s="11">
        <f>B24-3</f>
        <v>41920</v>
      </c>
      <c r="B24" s="11">
        <v>41923</v>
      </c>
      <c r="C24" s="10">
        <v>0.88</v>
      </c>
      <c r="D24" s="9">
        <f>VLOOKUP(A24,доллар!$A$2:$B$5880,2,FALSE)</f>
        <v>39.741700000000002</v>
      </c>
      <c r="E24" s="12">
        <f t="shared" si="4"/>
        <v>2.2142988347252382E-2</v>
      </c>
      <c r="F24" s="9" t="s">
        <v>230</v>
      </c>
    </row>
    <row r="25" spans="1:6" ht="30" x14ac:dyDescent="0.25">
      <c r="A25" s="11">
        <f>B25-5</f>
        <v>42166</v>
      </c>
      <c r="B25" s="11">
        <v>42171</v>
      </c>
      <c r="C25" s="10">
        <v>3.2</v>
      </c>
      <c r="D25" s="9">
        <f>VLOOKUP(A25,доллар!$A$2:$B$5880,2,FALSE)</f>
        <v>54.821899999999999</v>
      </c>
      <c r="E25" s="12">
        <f t="shared" si="4"/>
        <v>5.8370833553744034E-2</v>
      </c>
      <c r="F25" s="9" t="s">
        <v>295</v>
      </c>
    </row>
    <row r="26" spans="1:6" x14ac:dyDescent="0.25">
      <c r="A26" s="11">
        <f>B26-4</f>
        <v>42285</v>
      </c>
      <c r="B26" s="11">
        <v>42289</v>
      </c>
      <c r="C26" s="10">
        <v>0.93</v>
      </c>
      <c r="D26" s="9">
        <f>VLOOKUP(A26,доллар!$A$2:$B$5880,2,FALSE)</f>
        <v>62.706099999999999</v>
      </c>
      <c r="E26" s="12">
        <f t="shared" si="4"/>
        <v>1.4831092987763552E-2</v>
      </c>
      <c r="F26" s="9" t="s">
        <v>231</v>
      </c>
    </row>
    <row r="27" spans="1:6" x14ac:dyDescent="0.25">
      <c r="A27" s="11">
        <f>B27-4</f>
        <v>42373</v>
      </c>
      <c r="B27" s="11">
        <v>42377</v>
      </c>
      <c r="C27" s="10">
        <v>1.95</v>
      </c>
      <c r="D27" s="9">
        <f>VLOOKUP(A27-3,доллар!$A$2:$B$5880,2,FALSE)</f>
        <v>72.929900000000004</v>
      </c>
      <c r="E27" s="12">
        <f t="shared" si="4"/>
        <v>2.673800457699791E-2</v>
      </c>
      <c r="F27" s="9" t="s">
        <v>214</v>
      </c>
    </row>
    <row r="28" spans="1:6" ht="30" x14ac:dyDescent="0.25">
      <c r="A28" s="11">
        <f>B28-5</f>
        <v>42530</v>
      </c>
      <c r="B28" s="11">
        <v>42535</v>
      </c>
      <c r="C28" s="10">
        <v>3.56</v>
      </c>
      <c r="D28" s="9">
        <f>VLOOKUP(A28,доллар!$A$2:$B$5880,2,FALSE)</f>
        <v>64.679699999999997</v>
      </c>
      <c r="E28" s="12">
        <f t="shared" si="4"/>
        <v>5.5040453187012311E-2</v>
      </c>
      <c r="F28" s="9" t="s">
        <v>276</v>
      </c>
    </row>
    <row r="29" spans="1:6" x14ac:dyDescent="0.25">
      <c r="A29" s="11">
        <f>B29-2</f>
        <v>42653</v>
      </c>
      <c r="B29" s="11">
        <v>42655</v>
      </c>
      <c r="C29" s="10">
        <v>1.08</v>
      </c>
      <c r="D29" s="9">
        <f>VLOOKUP(A29-2,доллар!$A$2:$B$5880,2,FALSE)</f>
        <v>62.303100000000001</v>
      </c>
      <c r="E29" s="12">
        <f t="shared" si="4"/>
        <v>1.7334610958363229E-2</v>
      </c>
      <c r="F29" s="9" t="s">
        <v>196</v>
      </c>
    </row>
    <row r="30" spans="1:6" x14ac:dyDescent="0.25">
      <c r="A30" s="11">
        <f>B30-4</f>
        <v>42740</v>
      </c>
      <c r="B30" s="11">
        <v>42744</v>
      </c>
      <c r="C30" s="10">
        <v>3.63</v>
      </c>
      <c r="D30" s="9">
        <f>VLOOKUP(A30-5,доллар!$A$2:$B$5880,2,FALSE)</f>
        <v>60.6569</v>
      </c>
      <c r="E30" s="12">
        <f t="shared" si="4"/>
        <v>5.9844799190199298E-2</v>
      </c>
      <c r="F30" s="9" t="s">
        <v>215</v>
      </c>
    </row>
    <row r="31" spans="1:6" ht="30" x14ac:dyDescent="0.25">
      <c r="A31" s="11">
        <f>B31-5</f>
        <v>42895</v>
      </c>
      <c r="B31" s="11">
        <v>42900</v>
      </c>
      <c r="C31" s="10">
        <v>5.73</v>
      </c>
      <c r="D31" s="9">
        <f>VLOOKUP(A31,доллар!$A$2:$B$5880,2,FALSE)</f>
        <v>56.985700000000001</v>
      </c>
      <c r="E31" s="12">
        <f t="shared" si="4"/>
        <v>0.10055154187805011</v>
      </c>
      <c r="F31" s="9" t="s">
        <v>296</v>
      </c>
    </row>
    <row r="32" spans="1:6" x14ac:dyDescent="0.25">
      <c r="A32" s="11">
        <f>B32-2</f>
        <v>43018</v>
      </c>
      <c r="B32" s="11">
        <v>43020</v>
      </c>
      <c r="C32" s="10">
        <v>3.2</v>
      </c>
      <c r="D32" s="9">
        <f>VLOOKUP(A32,доллар!$A$2:$B$5880,2,FALSE)</f>
        <v>58.315100000000001</v>
      </c>
      <c r="E32" s="12">
        <f t="shared" si="4"/>
        <v>5.4874294993920956E-2</v>
      </c>
      <c r="F32" s="9" t="s">
        <v>237</v>
      </c>
    </row>
    <row r="33" spans="1:6" x14ac:dyDescent="0.25">
      <c r="A33" s="11">
        <f>B33-5</f>
        <v>43104</v>
      </c>
      <c r="B33" s="11">
        <v>43109</v>
      </c>
      <c r="C33" s="10">
        <v>5.13</v>
      </c>
      <c r="D33" s="9">
        <f>VLOOKUP(A33-5,доллар!$A$2:$B$5880,2,FALSE)</f>
        <v>57.600200000000001</v>
      </c>
      <c r="E33" s="12">
        <f t="shared" ref="E33:E35" si="5">C33/D33</f>
        <v>8.9062190756282092E-2</v>
      </c>
      <c r="F33" s="9" t="s">
        <v>216</v>
      </c>
    </row>
    <row r="34" spans="1:6" ht="30" x14ac:dyDescent="0.25">
      <c r="A34" s="11">
        <f>B34-2</f>
        <v>43269</v>
      </c>
      <c r="B34" s="11">
        <v>43271</v>
      </c>
      <c r="C34" s="10">
        <f>3.36+5.73</f>
        <v>9.09</v>
      </c>
      <c r="D34" s="9">
        <f>VLOOKUP(A34-2,доллар!$A$2:$B$5880,2,FALSE)</f>
        <v>62.685099999999998</v>
      </c>
      <c r="E34" s="12">
        <f t="shared" si="5"/>
        <v>0.1450105367942302</v>
      </c>
      <c r="F34" s="9" t="s">
        <v>297</v>
      </c>
    </row>
    <row r="35" spans="1:6" x14ac:dyDescent="0.25">
      <c r="A35" s="11">
        <f>B35-2</f>
        <v>43383</v>
      </c>
      <c r="B35" s="11">
        <v>43385</v>
      </c>
      <c r="C35" s="10">
        <v>5.24</v>
      </c>
      <c r="D35" s="9">
        <f>VLOOKUP(A35,доллар!$A$2:$B$5880,2,FALSE)</f>
        <v>66.403199999999998</v>
      </c>
      <c r="E35" s="12">
        <f t="shared" si="5"/>
        <v>7.8911859669413525E-2</v>
      </c>
      <c r="F35" s="9" t="s">
        <v>207</v>
      </c>
    </row>
    <row r="36" spans="1:6" x14ac:dyDescent="0.25">
      <c r="A36" s="44"/>
      <c r="B36" s="44"/>
      <c r="C36" s="45"/>
      <c r="D36" s="46"/>
      <c r="E36" s="47"/>
      <c r="F36" s="46"/>
    </row>
    <row r="38" spans="1:6" x14ac:dyDescent="0.25">
      <c r="A38" t="s">
        <v>294</v>
      </c>
    </row>
    <row r="41" spans="1:6" x14ac:dyDescent="0.25">
      <c r="A41" t="s">
        <v>220</v>
      </c>
    </row>
  </sheetData>
  <pageMargins left="0.7" right="0.7" top="0.75" bottom="0.75" header="0.3" footer="0.3"/>
  <ignoredErrors>
    <ignoredError sqref="A32 D9:D27" formula="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t="s">
        <v>206</v>
      </c>
      <c r="N2" s="6" t="s">
        <v>206</v>
      </c>
      <c r="O2" s="6" t="s">
        <v>206</v>
      </c>
      <c r="P2" s="6">
        <f>C6</f>
        <v>14.793559999999999</v>
      </c>
      <c r="Q2" s="6">
        <f>C7+C8</f>
        <v>12.069520000000001</v>
      </c>
      <c r="R2" s="6">
        <f>C9+C10+C11</f>
        <v>16.566894000000001</v>
      </c>
      <c r="S2" s="6">
        <f>C12+C13</f>
        <v>23.407119999999999</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t="s">
        <v>206</v>
      </c>
      <c r="N3" s="6" t="s">
        <v>206</v>
      </c>
      <c r="O3" s="6" t="s">
        <v>206</v>
      </c>
      <c r="P3" s="13">
        <f>E6</f>
        <v>0.20959810486167585</v>
      </c>
      <c r="Q3" s="13">
        <f>E7+E8</f>
        <v>0.19385766608134974</v>
      </c>
      <c r="R3" s="13">
        <f>E9+E10+E11</f>
        <v>0.28322056922718031</v>
      </c>
      <c r="S3" s="13">
        <f>E12+E13</f>
        <v>0.35591597172692635</v>
      </c>
    </row>
    <row r="5" spans="1:19" ht="60" x14ac:dyDescent="0.25">
      <c r="A5" s="9" t="s">
        <v>184</v>
      </c>
      <c r="B5" s="9" t="s">
        <v>185</v>
      </c>
      <c r="C5" s="9" t="s">
        <v>186</v>
      </c>
      <c r="D5" s="9" t="s">
        <v>187</v>
      </c>
      <c r="E5" s="9" t="s">
        <v>188</v>
      </c>
      <c r="F5" s="9" t="s">
        <v>189</v>
      </c>
    </row>
    <row r="6" spans="1:19" x14ac:dyDescent="0.25">
      <c r="A6" s="11">
        <f>B6-2</f>
        <v>42356</v>
      </c>
      <c r="B6" s="16">
        <v>42358</v>
      </c>
      <c r="C6" s="9">
        <v>14.793559999999999</v>
      </c>
      <c r="D6" s="9">
        <f>VLOOKUP(A6,доллар!$A$2:$B$5880,2,FALSE)</f>
        <v>70.580600000000004</v>
      </c>
      <c r="E6" s="12">
        <f>C6/D6</f>
        <v>0.20959810486167585</v>
      </c>
      <c r="F6" s="9" t="s">
        <v>214</v>
      </c>
    </row>
    <row r="7" spans="1:19" x14ac:dyDescent="0.25">
      <c r="A7" s="11">
        <f>B7-2</f>
        <v>42543</v>
      </c>
      <c r="B7" s="16">
        <v>42545</v>
      </c>
      <c r="C7" s="9">
        <v>2.6095199999999998</v>
      </c>
      <c r="D7" s="9">
        <f>VLOOKUP(A7,доллар!$A$2:$B$5880,2,FALSE)</f>
        <v>64.174300000000002</v>
      </c>
      <c r="E7" s="12">
        <f t="shared" ref="E7:E12" si="0">C7/D7</f>
        <v>4.066300684230291E-2</v>
      </c>
      <c r="F7" s="9">
        <v>2015</v>
      </c>
    </row>
    <row r="8" spans="1:19" x14ac:dyDescent="0.25">
      <c r="A8" s="11">
        <f>B8-2</f>
        <v>42723</v>
      </c>
      <c r="B8" s="11">
        <v>42725</v>
      </c>
      <c r="C8" s="10">
        <v>9.4600000000000009</v>
      </c>
      <c r="D8" s="9">
        <f>VLOOKUP(A8-2,доллар!$A$2:$B$5880,2,FALSE)</f>
        <v>61.7515</v>
      </c>
      <c r="E8" s="12">
        <f t="shared" si="0"/>
        <v>0.15319465923904685</v>
      </c>
      <c r="F8" s="9" t="s">
        <v>215</v>
      </c>
    </row>
    <row r="9" spans="1:19" x14ac:dyDescent="0.25">
      <c r="A9" s="11">
        <f>B9-4</f>
        <v>42922</v>
      </c>
      <c r="B9" s="11">
        <v>42926</v>
      </c>
      <c r="C9" s="10">
        <v>2.3599389999999998</v>
      </c>
      <c r="D9" s="9">
        <f>VLOOKUP(A9,доллар!$A$2:$B$5880,2,FALSE)</f>
        <v>59.578699999999998</v>
      </c>
      <c r="E9" s="12">
        <f t="shared" si="0"/>
        <v>3.9610448029245349E-2</v>
      </c>
      <c r="F9" s="9">
        <v>2016</v>
      </c>
    </row>
    <row r="10" spans="1:19" x14ac:dyDescent="0.25">
      <c r="A10" s="11">
        <f>B10-2</f>
        <v>42984</v>
      </c>
      <c r="B10" s="11">
        <v>42986</v>
      </c>
      <c r="C10" s="10">
        <v>7.406955</v>
      </c>
      <c r="D10" s="9">
        <f>VLOOKUP(A10,доллар!$A$2:$B$5880,2,FALSE)</f>
        <v>57.850299999999997</v>
      </c>
      <c r="E10" s="12">
        <f t="shared" si="0"/>
        <v>0.12803658753714328</v>
      </c>
      <c r="F10" s="9" t="s">
        <v>237</v>
      </c>
    </row>
    <row r="11" spans="1:19" x14ac:dyDescent="0.25">
      <c r="A11" s="11">
        <f>B11-2</f>
        <v>43082</v>
      </c>
      <c r="B11" s="11">
        <v>43084</v>
      </c>
      <c r="C11" s="10">
        <v>6.8</v>
      </c>
      <c r="D11" s="9">
        <f>VLOOKUP(A11,доллар!$A$2:$B$5880,2,FALSE)</f>
        <v>58.837000000000003</v>
      </c>
      <c r="E11" s="12">
        <f t="shared" si="0"/>
        <v>0.11557353366079166</v>
      </c>
      <c r="F11" s="9" t="s">
        <v>216</v>
      </c>
    </row>
    <row r="12" spans="1:19" x14ac:dyDescent="0.25">
      <c r="A12" s="11">
        <f>B12-4</f>
        <v>43273</v>
      </c>
      <c r="B12" s="11">
        <v>43277</v>
      </c>
      <c r="C12" s="10">
        <v>5.6571199999999999</v>
      </c>
      <c r="D12" s="9">
        <f>VLOOKUP(A12,доллар!$A$2:$B$5880,2,FALSE)</f>
        <v>63.787300000000002</v>
      </c>
      <c r="E12" s="12">
        <f t="shared" si="0"/>
        <v>8.8687246520859159E-2</v>
      </c>
      <c r="F12" s="9">
        <v>2017</v>
      </c>
    </row>
    <row r="13" spans="1:19" x14ac:dyDescent="0.25">
      <c r="A13" s="11">
        <f>B13-4</f>
        <v>43447</v>
      </c>
      <c r="B13" s="11">
        <v>43451</v>
      </c>
      <c r="C13" s="10">
        <v>17.75</v>
      </c>
      <c r="D13" s="9">
        <f>VLOOKUP(A13,доллар!$A$2:$B$5880,2,FALSE)</f>
        <v>66.422499999999999</v>
      </c>
      <c r="E13" s="12">
        <f t="shared" ref="E13" si="1">C13/D13</f>
        <v>0.26722872520606722</v>
      </c>
      <c r="F13" s="9" t="s">
        <v>257</v>
      </c>
    </row>
    <row r="22" spans="1:1" x14ac:dyDescent="0.25">
      <c r="A22" t="s">
        <v>220</v>
      </c>
    </row>
  </sheetData>
  <pageMargins left="0.7" right="0.7" top="0.75" bottom="0.75" header="0.3" footer="0.3"/>
  <ignoredErrors>
    <ignoredError sqref="A9:B9 D8" formula="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f>C6</f>
        <v>1.8499999999999999E-2</v>
      </c>
      <c r="J2" s="6">
        <f>C7</f>
        <v>2.6499999999999999E-2</v>
      </c>
      <c r="K2" s="6">
        <f>C8</f>
        <v>0.125</v>
      </c>
      <c r="L2" s="6">
        <f>C9</f>
        <v>2.3E-2</v>
      </c>
      <c r="M2" s="6">
        <f>C10</f>
        <v>2.35E-2</v>
      </c>
      <c r="N2" s="6">
        <f>C11</f>
        <v>2.3619999999999999E-2</v>
      </c>
      <c r="O2" s="6">
        <f>C12</f>
        <v>2.3363999999999999E-2</v>
      </c>
      <c r="P2" s="6">
        <f>C13</f>
        <v>0.2336</v>
      </c>
      <c r="Q2" s="6">
        <f>C14+C15</f>
        <v>0.51892159999999998</v>
      </c>
      <c r="R2" s="6">
        <f>C16</f>
        <v>0.77882370000000001</v>
      </c>
      <c r="S2" s="6">
        <f>C17</f>
        <v>0.51921600000000001</v>
      </c>
    </row>
    <row r="3" spans="1:19" x14ac:dyDescent="0.25">
      <c r="A3" s="6" t="s">
        <v>206</v>
      </c>
      <c r="B3" s="6" t="s">
        <v>206</v>
      </c>
      <c r="C3" s="6" t="s">
        <v>206</v>
      </c>
      <c r="D3" s="6" t="s">
        <v>206</v>
      </c>
      <c r="E3" s="6" t="s">
        <v>206</v>
      </c>
      <c r="F3" s="6" t="s">
        <v>206</v>
      </c>
      <c r="G3" s="6" t="s">
        <v>206</v>
      </c>
      <c r="H3" s="6" t="s">
        <v>206</v>
      </c>
      <c r="I3" s="13">
        <f>E6</f>
        <v>7.8958937084665313E-4</v>
      </c>
      <c r="J3" s="13">
        <f>E7</f>
        <v>7.9180822106090349E-4</v>
      </c>
      <c r="K3" s="13">
        <f>E8</f>
        <v>4.3055196762249205E-3</v>
      </c>
      <c r="L3" s="13">
        <f>E9</f>
        <v>8.2542302930251749E-4</v>
      </c>
      <c r="M3" s="13">
        <f>E10</f>
        <v>7.9782990266475187E-4</v>
      </c>
      <c r="N3" s="13">
        <f>E11</f>
        <v>7.5422535436138309E-4</v>
      </c>
      <c r="O3" s="13">
        <f>E12</f>
        <v>6.8069782889906654E-4</v>
      </c>
      <c r="P3" s="13">
        <f>E13</f>
        <v>4.0826741515692776E-3</v>
      </c>
      <c r="Q3" s="13">
        <f>E14+E15</f>
        <v>8.0875418672115076E-3</v>
      </c>
      <c r="R3" s="13">
        <f>E16</f>
        <v>1.3839775883485003E-2</v>
      </c>
      <c r="S3" s="13">
        <f>E17</f>
        <v>7.8417797512516704E-3</v>
      </c>
    </row>
    <row r="5" spans="1:19" ht="60" x14ac:dyDescent="0.25">
      <c r="A5" s="9" t="s">
        <v>184</v>
      </c>
      <c r="B5" s="9" t="s">
        <v>185</v>
      </c>
      <c r="C5" s="9" t="s">
        <v>186</v>
      </c>
      <c r="D5" s="9" t="s">
        <v>187</v>
      </c>
      <c r="E5" s="9" t="s">
        <v>188</v>
      </c>
      <c r="F5" s="9" t="s">
        <v>189</v>
      </c>
    </row>
    <row r="6" spans="1:19" x14ac:dyDescent="0.25">
      <c r="A6" s="11">
        <f>B6</f>
        <v>39561</v>
      </c>
      <c r="B6" s="16">
        <v>39561</v>
      </c>
      <c r="C6" s="9">
        <v>1.8499999999999999E-2</v>
      </c>
      <c r="D6" s="9">
        <f>VLOOKUP(A6,доллар!$A$2:$B$5880,2,FALSE)</f>
        <v>23.4299</v>
      </c>
      <c r="E6" s="12">
        <f>C6/D6</f>
        <v>7.8958937084665313E-4</v>
      </c>
      <c r="F6" s="9">
        <v>2007</v>
      </c>
    </row>
    <row r="7" spans="1:19" x14ac:dyDescent="0.25">
      <c r="A7" s="11">
        <f t="shared" ref="A7:A11" si="0">B7</f>
        <v>39923</v>
      </c>
      <c r="B7" s="16">
        <v>39923</v>
      </c>
      <c r="C7" s="9">
        <v>2.6499999999999999E-2</v>
      </c>
      <c r="D7" s="9">
        <f>VLOOKUP(A7-2,доллар!$A$2:$B$5880,2,FALSE)</f>
        <v>33.467700000000001</v>
      </c>
      <c r="E7" s="12">
        <f t="shared" ref="E7:E12" si="1">C7/D7</f>
        <v>7.9180822106090349E-4</v>
      </c>
      <c r="F7" s="9">
        <v>2008</v>
      </c>
    </row>
    <row r="8" spans="1:19" x14ac:dyDescent="0.25">
      <c r="A8" s="11">
        <f t="shared" si="0"/>
        <v>40287</v>
      </c>
      <c r="B8" s="11">
        <v>40287</v>
      </c>
      <c r="C8" s="10">
        <v>0.125</v>
      </c>
      <c r="D8" s="9">
        <f>VLOOKUP(A8-2,доллар!$A$2:$B$5880,2,FALSE)</f>
        <v>29.032499999999999</v>
      </c>
      <c r="E8" s="12">
        <f t="shared" si="1"/>
        <v>4.3055196762249205E-3</v>
      </c>
      <c r="F8" s="9">
        <v>2009</v>
      </c>
    </row>
    <row r="9" spans="1:19" x14ac:dyDescent="0.25">
      <c r="A9" s="11">
        <f t="shared" si="0"/>
        <v>40674</v>
      </c>
      <c r="B9" s="11">
        <v>40674</v>
      </c>
      <c r="C9" s="10">
        <v>2.3E-2</v>
      </c>
      <c r="D9" s="9">
        <f>VLOOKUP(A9,доллар!$A$2:$B$5880,2,FALSE)</f>
        <v>27.8645</v>
      </c>
      <c r="E9" s="12">
        <f t="shared" si="1"/>
        <v>8.2542302930251749E-4</v>
      </c>
      <c r="F9" s="9">
        <v>2010</v>
      </c>
    </row>
    <row r="10" spans="1:19" x14ac:dyDescent="0.25">
      <c r="A10" s="11">
        <f t="shared" si="0"/>
        <v>41024</v>
      </c>
      <c r="B10" s="11">
        <v>41024</v>
      </c>
      <c r="C10" s="10">
        <v>2.35E-2</v>
      </c>
      <c r="D10" s="9">
        <f>VLOOKUP(A10,доллар!$A$2:$B$5880,2,FALSE)</f>
        <v>29.454899999999999</v>
      </c>
      <c r="E10" s="12">
        <f t="shared" si="1"/>
        <v>7.9782990266475187E-4</v>
      </c>
      <c r="F10" s="9">
        <v>2011</v>
      </c>
    </row>
    <row r="11" spans="1:19" x14ac:dyDescent="0.25">
      <c r="A11" s="11">
        <f t="shared" si="0"/>
        <v>41392</v>
      </c>
      <c r="B11" s="11">
        <v>41392</v>
      </c>
      <c r="C11" s="10">
        <v>2.3619999999999999E-2</v>
      </c>
      <c r="D11" s="9">
        <f>VLOOKUP(A11-2,доллар!$A$2:$B$5880,2,FALSE)</f>
        <v>31.3169</v>
      </c>
      <c r="E11" s="12">
        <f t="shared" si="1"/>
        <v>7.5422535436138309E-4</v>
      </c>
      <c r="F11" s="9">
        <v>2012</v>
      </c>
    </row>
    <row r="12" spans="1:19" x14ac:dyDescent="0.25">
      <c r="A12" s="11">
        <f>B12-2</f>
        <v>41827</v>
      </c>
      <c r="B12" s="11">
        <v>41829</v>
      </c>
      <c r="C12" s="10">
        <v>2.3363999999999999E-2</v>
      </c>
      <c r="D12" s="9">
        <f>VLOOKUP(A12-2,доллар!$A$2:$B$5880,2,FALSE)</f>
        <v>34.323599999999999</v>
      </c>
      <c r="E12" s="12">
        <f t="shared" si="1"/>
        <v>6.8069782889906654E-4</v>
      </c>
      <c r="F12" s="9">
        <v>2013</v>
      </c>
    </row>
    <row r="13" spans="1:19" x14ac:dyDescent="0.25">
      <c r="A13" s="11">
        <f>B13-4</f>
        <v>42194</v>
      </c>
      <c r="B13" s="11">
        <v>42198</v>
      </c>
      <c r="C13" s="10">
        <v>0.2336</v>
      </c>
      <c r="D13" s="9">
        <f>VLOOKUP(A13,доллар!$A$2:$B$5880,2,FALSE)</f>
        <v>57.217399999999998</v>
      </c>
      <c r="E13" s="12">
        <f t="shared" ref="E13:E17" si="2">C13/D13</f>
        <v>4.0826741515692776E-3</v>
      </c>
      <c r="F13" s="9">
        <v>2014</v>
      </c>
    </row>
    <row r="14" spans="1:19" x14ac:dyDescent="0.25">
      <c r="A14" s="11">
        <f>B14-4</f>
        <v>42552</v>
      </c>
      <c r="B14" s="11">
        <v>42556</v>
      </c>
      <c r="C14" s="10">
        <v>5.1921599999999998E-2</v>
      </c>
      <c r="D14" s="9">
        <f>VLOOKUP(A14,доллар!$A$2:$B$5880,2,FALSE)</f>
        <v>64.1755</v>
      </c>
      <c r="E14" s="12">
        <f t="shared" si="2"/>
        <v>8.0905641561031857E-4</v>
      </c>
      <c r="F14" s="9" t="s">
        <v>299</v>
      </c>
    </row>
    <row r="15" spans="1:19" x14ac:dyDescent="0.25">
      <c r="A15" s="11">
        <f>B15-2</f>
        <v>42625</v>
      </c>
      <c r="B15" s="11">
        <v>42627</v>
      </c>
      <c r="C15" s="10">
        <v>0.46700000000000003</v>
      </c>
      <c r="D15" s="9">
        <f>VLOOKUP(A15-2,доллар!$A$2:$B$5880,2,FALSE)</f>
        <v>64.161699999999996</v>
      </c>
      <c r="E15" s="12">
        <f t="shared" si="2"/>
        <v>7.2784854516011899E-3</v>
      </c>
      <c r="F15" s="9" t="s">
        <v>196</v>
      </c>
    </row>
    <row r="16" spans="1:19" x14ac:dyDescent="0.25">
      <c r="A16" s="11">
        <f t="shared" ref="A16:A17" si="3">B16-4</f>
        <v>42880</v>
      </c>
      <c r="B16" s="11">
        <v>42884</v>
      </c>
      <c r="C16" s="10">
        <v>0.77882370000000001</v>
      </c>
      <c r="D16" s="9">
        <f>VLOOKUP(A16,доллар!$A$2:$B$5880,2,FALSE)</f>
        <v>56.274299999999997</v>
      </c>
      <c r="E16" s="12">
        <f t="shared" si="2"/>
        <v>1.3839775883485003E-2</v>
      </c>
      <c r="F16" s="9">
        <v>2016</v>
      </c>
    </row>
    <row r="17" spans="1:6" x14ac:dyDescent="0.25">
      <c r="A17" s="11">
        <f t="shared" si="3"/>
        <v>43378</v>
      </c>
      <c r="B17" s="11">
        <v>43382</v>
      </c>
      <c r="C17" s="10">
        <v>0.51921600000000001</v>
      </c>
      <c r="D17" s="9">
        <f>VLOOKUP(A17,доллар!$A$2:$B$5880,2,FALSE)</f>
        <v>66.211500000000001</v>
      </c>
      <c r="E17" s="12">
        <f t="shared" si="2"/>
        <v>7.8417797512516704E-3</v>
      </c>
      <c r="F17" s="9" t="s">
        <v>207</v>
      </c>
    </row>
    <row r="27" spans="1:6" x14ac:dyDescent="0.25">
      <c r="A27" t="s">
        <v>220</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v>0</v>
      </c>
      <c r="L2" s="6">
        <v>0</v>
      </c>
      <c r="M2" s="6">
        <v>0</v>
      </c>
      <c r="N2" s="6">
        <v>0</v>
      </c>
      <c r="O2" s="6">
        <f>C6</f>
        <v>7.7930000000000002E-4</v>
      </c>
      <c r="P2" s="6">
        <f>C7</f>
        <v>2E-3</v>
      </c>
      <c r="Q2" s="6">
        <v>0</v>
      </c>
      <c r="R2" s="6">
        <v>0</v>
      </c>
      <c r="S2" s="6">
        <v>0</v>
      </c>
    </row>
    <row r="3" spans="1:19" x14ac:dyDescent="0.25">
      <c r="A3" s="6" t="s">
        <v>206</v>
      </c>
      <c r="B3" s="6" t="s">
        <v>206</v>
      </c>
      <c r="C3" s="6" t="s">
        <v>206</v>
      </c>
      <c r="D3" s="6" t="s">
        <v>206</v>
      </c>
      <c r="E3" s="6" t="s">
        <v>206</v>
      </c>
      <c r="F3" s="6" t="s">
        <v>206</v>
      </c>
      <c r="G3" s="6" t="s">
        <v>206</v>
      </c>
      <c r="H3" s="6" t="s">
        <v>206</v>
      </c>
      <c r="I3" s="6" t="s">
        <v>206</v>
      </c>
      <c r="J3" s="6" t="s">
        <v>206</v>
      </c>
      <c r="K3" s="6">
        <v>0</v>
      </c>
      <c r="L3" s="6">
        <v>0</v>
      </c>
      <c r="M3" s="6">
        <v>0</v>
      </c>
      <c r="N3" s="6">
        <v>0</v>
      </c>
      <c r="O3" s="41">
        <f>E6</f>
        <v>2.2543253946443502E-5</v>
      </c>
      <c r="P3" s="41">
        <f>E7</f>
        <v>3.4954401982613684E-5</v>
      </c>
      <c r="Q3" s="6">
        <v>0</v>
      </c>
      <c r="R3" s="6">
        <v>0</v>
      </c>
      <c r="S3" s="6">
        <v>0</v>
      </c>
    </row>
    <row r="5" spans="1:19" ht="60" x14ac:dyDescent="0.25">
      <c r="A5" s="9" t="s">
        <v>184</v>
      </c>
      <c r="B5" s="9" t="s">
        <v>185</v>
      </c>
      <c r="C5" s="9" t="s">
        <v>186</v>
      </c>
      <c r="D5" s="9" t="s">
        <v>187</v>
      </c>
      <c r="E5" s="9" t="s">
        <v>188</v>
      </c>
      <c r="F5" s="9" t="s">
        <v>189</v>
      </c>
    </row>
    <row r="6" spans="1:19" x14ac:dyDescent="0.25">
      <c r="A6" s="11">
        <f>B6-2</f>
        <v>41828</v>
      </c>
      <c r="B6" s="16">
        <v>41830</v>
      </c>
      <c r="C6" s="9">
        <v>7.7930000000000002E-4</v>
      </c>
      <c r="D6" s="9">
        <f>VLOOKUP(A6,доллар!$A$2:$B$5880,2,FALSE)</f>
        <v>34.569099999999999</v>
      </c>
      <c r="E6" s="40">
        <f>C6/D6</f>
        <v>2.2543253946443502E-5</v>
      </c>
      <c r="F6" s="9">
        <v>2013</v>
      </c>
    </row>
    <row r="7" spans="1:19" x14ac:dyDescent="0.25">
      <c r="A7" s="11">
        <f>B7-2</f>
        <v>42194</v>
      </c>
      <c r="B7" s="16">
        <v>42196</v>
      </c>
      <c r="C7" s="9">
        <v>2E-3</v>
      </c>
      <c r="D7" s="9">
        <f>VLOOKUP(A7,доллар!$A$2:$B$5880,2,FALSE)</f>
        <v>57.217399999999998</v>
      </c>
      <c r="E7" s="40">
        <f t="shared" ref="E7" si="0">C7/D7</f>
        <v>3.4954401982613684E-5</v>
      </c>
      <c r="F7" s="9">
        <v>2014</v>
      </c>
    </row>
    <row r="18" spans="1:1" x14ac:dyDescent="0.25">
      <c r="A18" t="s">
        <v>220</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f>
        <v>3.539E-3</v>
      </c>
      <c r="H2" s="6">
        <f>C7</f>
        <v>3.3987000000000002E-3</v>
      </c>
      <c r="I2" s="6">
        <v>0</v>
      </c>
      <c r="J2" s="6">
        <v>0</v>
      </c>
      <c r="K2" s="6">
        <v>0</v>
      </c>
      <c r="L2" s="6">
        <f>C8</f>
        <v>4.8758999999999999E-3</v>
      </c>
      <c r="M2" s="6">
        <f>C9</f>
        <v>9.9876099999999992E-4</v>
      </c>
      <c r="N2" s="6">
        <v>0</v>
      </c>
      <c r="O2" s="6">
        <v>0</v>
      </c>
      <c r="P2" s="6">
        <f>C10</f>
        <v>8.1415159999999997E-3</v>
      </c>
      <c r="Q2" s="6">
        <f>C11</f>
        <v>5.6737619999999997E-3</v>
      </c>
      <c r="R2" s="6">
        <f>C12</f>
        <v>8.2530469999999995E-3</v>
      </c>
      <c r="S2" s="6">
        <f>C13</f>
        <v>1.631902E-2</v>
      </c>
    </row>
    <row r="3" spans="1:19" x14ac:dyDescent="0.25">
      <c r="A3" s="6" t="s">
        <v>206</v>
      </c>
      <c r="B3" s="6" t="s">
        <v>206</v>
      </c>
      <c r="C3" s="6" t="s">
        <v>206</v>
      </c>
      <c r="D3" s="6" t="s">
        <v>206</v>
      </c>
      <c r="E3" s="6" t="s">
        <v>206</v>
      </c>
      <c r="F3" s="6" t="s">
        <v>206</v>
      </c>
      <c r="G3" s="36">
        <f>E6</f>
        <v>1.3267700890011921E-4</v>
      </c>
      <c r="H3" s="36">
        <f>E7</f>
        <v>1.3206476757424685E-4</v>
      </c>
      <c r="I3" s="36">
        <f>0</f>
        <v>0</v>
      </c>
      <c r="J3" s="36">
        <v>0</v>
      </c>
      <c r="K3" s="36">
        <v>0</v>
      </c>
      <c r="L3" s="36">
        <f>E8</f>
        <v>1.7729127124375504E-4</v>
      </c>
      <c r="M3" s="36">
        <f>E9</f>
        <v>3.2243267324814855E-5</v>
      </c>
      <c r="N3" s="36">
        <v>0</v>
      </c>
      <c r="O3" s="36">
        <v>0</v>
      </c>
      <c r="P3" s="36">
        <f>E10</f>
        <v>1.5201619212463753E-4</v>
      </c>
      <c r="Q3" s="36">
        <f>E11</f>
        <v>8.607616406434896E-5</v>
      </c>
      <c r="R3" s="36">
        <f>E12</f>
        <v>1.4367192572901815E-4</v>
      </c>
      <c r="S3" s="36">
        <f>E13</f>
        <v>2.5796580483209087E-4</v>
      </c>
    </row>
    <row r="5" spans="1:19" ht="60" x14ac:dyDescent="0.25">
      <c r="A5" s="9" t="s">
        <v>184</v>
      </c>
      <c r="B5" s="9" t="s">
        <v>185</v>
      </c>
      <c r="C5" s="9" t="s">
        <v>186</v>
      </c>
      <c r="D5" s="9" t="s">
        <v>187</v>
      </c>
      <c r="E5" s="9" t="s">
        <v>188</v>
      </c>
      <c r="F5" s="9" t="s">
        <v>189</v>
      </c>
    </row>
    <row r="6" spans="1:19" x14ac:dyDescent="0.25">
      <c r="A6" s="11">
        <f>B6</f>
        <v>38940</v>
      </c>
      <c r="B6" s="16">
        <v>38940</v>
      </c>
      <c r="C6" s="9">
        <v>3.539E-3</v>
      </c>
      <c r="D6" s="9">
        <f>VLOOKUP(A6,доллар!$A$2:$B$5880,2,FALSE)</f>
        <v>26.6738</v>
      </c>
      <c r="E6" s="35">
        <f>C6/D6</f>
        <v>1.3267700890011921E-4</v>
      </c>
      <c r="F6" s="9">
        <v>2005</v>
      </c>
    </row>
    <row r="7" spans="1:19" x14ac:dyDescent="0.25">
      <c r="A7" s="11">
        <f t="shared" ref="A7:A9" si="0">B7</f>
        <v>39210</v>
      </c>
      <c r="B7" s="16">
        <v>39210</v>
      </c>
      <c r="C7" s="9">
        <v>3.3987000000000002E-3</v>
      </c>
      <c r="D7" s="9">
        <f>VLOOKUP(A7,доллар!$A$2:$B$5880,2,FALSE)</f>
        <v>25.735099999999999</v>
      </c>
      <c r="E7" s="35">
        <f t="shared" ref="E7:E13" si="1">C7/D7</f>
        <v>1.3206476757424685E-4</v>
      </c>
      <c r="F7" s="9">
        <v>2006</v>
      </c>
    </row>
    <row r="8" spans="1:19" x14ac:dyDescent="0.25">
      <c r="A8" s="11">
        <f t="shared" si="0"/>
        <v>40666</v>
      </c>
      <c r="B8" s="11">
        <v>40666</v>
      </c>
      <c r="C8" s="10">
        <v>4.8758999999999999E-3</v>
      </c>
      <c r="D8" s="9">
        <f>VLOOKUP(A8-3,доллар!$A$2:$B$5880,2,FALSE)</f>
        <v>27.502199999999998</v>
      </c>
      <c r="E8" s="35">
        <f t="shared" si="1"/>
        <v>1.7729127124375504E-4</v>
      </c>
      <c r="F8" s="9">
        <v>2010</v>
      </c>
    </row>
    <row r="9" spans="1:19" x14ac:dyDescent="0.25">
      <c r="A9" s="11">
        <f t="shared" si="0"/>
        <v>41046</v>
      </c>
      <c r="B9" s="11">
        <v>41046</v>
      </c>
      <c r="C9" s="10">
        <v>9.9876099999999992E-4</v>
      </c>
      <c r="D9" s="9">
        <f>VLOOKUP(A9,доллар!$A$2:$B$5880,2,FALSE)</f>
        <v>30.9758</v>
      </c>
      <c r="E9" s="35">
        <f t="shared" si="1"/>
        <v>3.2243267324814855E-5</v>
      </c>
      <c r="F9" s="9">
        <v>2011</v>
      </c>
    </row>
    <row r="10" spans="1:19" x14ac:dyDescent="0.25">
      <c r="A10" s="11">
        <f>B10-2</f>
        <v>42178</v>
      </c>
      <c r="B10" s="11">
        <v>42180</v>
      </c>
      <c r="C10" s="10">
        <v>8.1415159999999997E-3</v>
      </c>
      <c r="D10" s="9">
        <f>VLOOKUP(A10,доллар!$A$2:$B$5880,2,FALSE)</f>
        <v>53.556899999999999</v>
      </c>
      <c r="E10" s="35">
        <f t="shared" si="1"/>
        <v>1.5201619212463753E-4</v>
      </c>
      <c r="F10" s="9">
        <v>2014</v>
      </c>
    </row>
    <row r="11" spans="1:19" x14ac:dyDescent="0.25">
      <c r="A11" s="11">
        <f>B11-4</f>
        <v>42537</v>
      </c>
      <c r="B11" s="11">
        <v>42541</v>
      </c>
      <c r="C11" s="10">
        <v>5.6737619999999997E-3</v>
      </c>
      <c r="D11" s="9">
        <f>VLOOKUP(A11,доллар!$A$2:$B$5880,2,FALSE)</f>
        <v>65.915599999999998</v>
      </c>
      <c r="E11" s="35">
        <f t="shared" si="1"/>
        <v>8.607616406434896E-5</v>
      </c>
      <c r="F11" s="9">
        <v>2015</v>
      </c>
    </row>
    <row r="12" spans="1:19" x14ac:dyDescent="0.25">
      <c r="A12" s="11">
        <f>B12-4</f>
        <v>42902</v>
      </c>
      <c r="B12" s="11">
        <v>42906</v>
      </c>
      <c r="C12" s="10">
        <v>8.2530469999999995E-3</v>
      </c>
      <c r="D12" s="9">
        <f>VLOOKUP(A12,доллар!$A$2:$B$5880,2,FALSE)</f>
        <v>57.4437</v>
      </c>
      <c r="E12" s="35">
        <f t="shared" si="1"/>
        <v>1.4367192572901815E-4</v>
      </c>
      <c r="F12" s="9">
        <v>2016</v>
      </c>
    </row>
    <row r="13" spans="1:19" x14ac:dyDescent="0.25">
      <c r="A13" s="11">
        <f>B13-4</f>
        <v>43287</v>
      </c>
      <c r="B13" s="11">
        <v>43291</v>
      </c>
      <c r="C13" s="10">
        <v>1.631902E-2</v>
      </c>
      <c r="D13" s="9">
        <f>VLOOKUP(A13,доллар!$A$2:$B$5880,2,FALSE)</f>
        <v>63.260399999999997</v>
      </c>
      <c r="E13" s="35">
        <f t="shared" si="1"/>
        <v>2.5796580483209087E-4</v>
      </c>
      <c r="F13" s="9">
        <v>2017</v>
      </c>
    </row>
    <row r="25" spans="1:1" x14ac:dyDescent="0.25">
      <c r="A25" t="s">
        <v>220</v>
      </c>
    </row>
  </sheetData>
  <pageMargins left="0.7" right="0.7" top="0.75" bottom="0.75" header="0.3" footer="0.3"/>
  <ignoredErrors>
    <ignoredError sqref="D8" formula="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heetViews>
  <sheetFormatPr defaultRowHeight="15" x14ac:dyDescent="0.25"/>
  <cols>
    <col min="1" max="5" width="12.140625" customWidth="1"/>
    <col min="6" max="6" width="12.7109375" customWidth="1"/>
    <col min="7"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f>C6</f>
        <v>1.79</v>
      </c>
      <c r="N2" s="6">
        <f>C7+C8</f>
        <v>6.0299999999999994</v>
      </c>
      <c r="O2" s="6">
        <f>C9</f>
        <v>1.9</v>
      </c>
      <c r="P2" s="6">
        <v>0</v>
      </c>
      <c r="Q2" s="6">
        <f>C10+C11</f>
        <v>23.5</v>
      </c>
      <c r="R2" s="6">
        <f>C12</f>
        <v>5.67</v>
      </c>
      <c r="S2" s="6">
        <v>0</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13">
        <f>E6</f>
        <v>6.0052000335486036E-2</v>
      </c>
      <c r="N3" s="13">
        <f>E7+E8</f>
        <v>0.19253425259910331</v>
      </c>
      <c r="O3" s="13">
        <f>E9</f>
        <v>4.913725327926511E-2</v>
      </c>
      <c r="P3" s="6">
        <f>0</f>
        <v>0</v>
      </c>
      <c r="Q3" s="13">
        <f>E10+E11</f>
        <v>0.36151777899451826</v>
      </c>
      <c r="R3" s="13">
        <f>E12</f>
        <v>9.5645998471688268E-2</v>
      </c>
      <c r="S3" s="6">
        <v>0</v>
      </c>
    </row>
    <row r="5" spans="1:19" ht="60" x14ac:dyDescent="0.25">
      <c r="A5" s="9" t="s">
        <v>184</v>
      </c>
      <c r="B5" s="9" t="s">
        <v>185</v>
      </c>
      <c r="C5" s="9" t="s">
        <v>186</v>
      </c>
      <c r="D5" s="9" t="s">
        <v>187</v>
      </c>
      <c r="E5" s="9" t="s">
        <v>188</v>
      </c>
      <c r="F5" s="9" t="s">
        <v>189</v>
      </c>
    </row>
    <row r="6" spans="1:19" ht="50.25" customHeight="1" x14ac:dyDescent="0.25">
      <c r="A6" s="11">
        <f>B6</f>
        <v>41037</v>
      </c>
      <c r="B6" s="16">
        <v>41037</v>
      </c>
      <c r="C6" s="9">
        <v>1.79</v>
      </c>
      <c r="D6" s="9">
        <f>VLOOKUP(A6-2,доллар!$A$2:$B$5880,2,FALSE)</f>
        <v>29.807500000000001</v>
      </c>
      <c r="E6" s="12">
        <f>C6/D6</f>
        <v>6.0052000335486036E-2</v>
      </c>
      <c r="F6" s="9" t="s">
        <v>300</v>
      </c>
    </row>
    <row r="7" spans="1:19" ht="30" x14ac:dyDescent="0.25">
      <c r="A7" s="11">
        <f t="shared" ref="A7:A10" si="0">B7</f>
        <v>41402</v>
      </c>
      <c r="B7" s="16">
        <v>41402</v>
      </c>
      <c r="C7" s="9">
        <v>4.8</v>
      </c>
      <c r="D7" s="9">
        <f>VLOOKUP(A7,доллар!$A$2:$B$5880,2,FALSE)</f>
        <v>31.078900000000001</v>
      </c>
      <c r="E7" s="12">
        <f t="shared" ref="E7:E12" si="1">C7/D7</f>
        <v>0.15444562066224993</v>
      </c>
      <c r="F7" s="9" t="s">
        <v>301</v>
      </c>
    </row>
    <row r="8" spans="1:19" x14ac:dyDescent="0.25">
      <c r="A8" s="11">
        <f t="shared" si="0"/>
        <v>41555</v>
      </c>
      <c r="B8" s="11">
        <v>41555</v>
      </c>
      <c r="C8" s="10">
        <v>1.23</v>
      </c>
      <c r="D8" s="9">
        <f>VLOOKUP(A8,доллар!$A$2:$B$5880,2,FALSE)</f>
        <v>32.293100000000003</v>
      </c>
      <c r="E8" s="12">
        <f t="shared" si="1"/>
        <v>3.8088631936853377E-2</v>
      </c>
      <c r="F8" s="9" t="s">
        <v>212</v>
      </c>
    </row>
    <row r="9" spans="1:19" x14ac:dyDescent="0.25">
      <c r="A9" s="11">
        <f>B9-2</f>
        <v>41906</v>
      </c>
      <c r="B9" s="11">
        <v>41908</v>
      </c>
      <c r="C9" s="10">
        <v>1.9</v>
      </c>
      <c r="D9" s="9">
        <f>VLOOKUP(A9,доллар!$A$2:$B$5880,2,FALSE)</f>
        <v>38.667200000000001</v>
      </c>
      <c r="E9" s="12">
        <f t="shared" si="1"/>
        <v>4.913725327926511E-2</v>
      </c>
      <c r="F9" s="9" t="s">
        <v>230</v>
      </c>
    </row>
    <row r="10" spans="1:19" ht="90" x14ac:dyDescent="0.25">
      <c r="A10" s="11">
        <f t="shared" si="0"/>
        <v>42548</v>
      </c>
      <c r="B10" s="11">
        <v>42548</v>
      </c>
      <c r="C10" s="10">
        <v>16</v>
      </c>
      <c r="D10" s="9">
        <f>VLOOKUP(A10-2,доллар!$A$2:$B$5880,2,FALSE)</f>
        <v>65.528700000000001</v>
      </c>
      <c r="E10" s="12">
        <f t="shared" si="1"/>
        <v>0.24416782264870202</v>
      </c>
      <c r="F10" s="9" t="s">
        <v>302</v>
      </c>
    </row>
    <row r="11" spans="1:19" x14ac:dyDescent="0.25">
      <c r="A11" s="11">
        <f>B11-4</f>
        <v>42712</v>
      </c>
      <c r="B11" s="11">
        <v>42716</v>
      </c>
      <c r="C11" s="10">
        <v>7.5</v>
      </c>
      <c r="D11" s="9">
        <f>VLOOKUP(A11,доллар!$A$2:$B$5880,2,FALSE)</f>
        <v>63.9114</v>
      </c>
      <c r="E11" s="12">
        <f t="shared" si="1"/>
        <v>0.11734995634581624</v>
      </c>
      <c r="F11" s="9" t="s">
        <v>215</v>
      </c>
    </row>
    <row r="12" spans="1:19" x14ac:dyDescent="0.25">
      <c r="A12" s="11">
        <f>B12-2</f>
        <v>43078</v>
      </c>
      <c r="B12" s="11">
        <v>43080</v>
      </c>
      <c r="C12" s="10">
        <v>5.67</v>
      </c>
      <c r="D12" s="9">
        <f>VLOOKUP(A12,доллар!$A$2:$B$5880,2,FALSE)</f>
        <v>59.281100000000002</v>
      </c>
      <c r="E12" s="12">
        <f t="shared" si="1"/>
        <v>9.5645998471688268E-2</v>
      </c>
      <c r="F12" s="9" t="s">
        <v>216</v>
      </c>
    </row>
    <row r="22" spans="1:1" x14ac:dyDescent="0.25">
      <c r="A22" t="s">
        <v>220</v>
      </c>
    </row>
  </sheetData>
  <pageMargins left="0.7" right="0.7" top="0.75" bottom="0.75" header="0.3" footer="0.3"/>
  <ignoredErrors>
    <ignoredError sqref="D10 A9" formula="1"/>
  </ignoredError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v>0</v>
      </c>
      <c r="C2" s="6">
        <v>0</v>
      </c>
      <c r="D2" s="6">
        <v>0</v>
      </c>
      <c r="E2" s="6">
        <v>0</v>
      </c>
      <c r="F2" s="6">
        <f>C6</f>
        <v>1.9790000000000001</v>
      </c>
      <c r="G2" s="6">
        <v>0</v>
      </c>
      <c r="H2" s="6">
        <f>C7+C8</f>
        <v>3.19</v>
      </c>
      <c r="I2" s="6">
        <f>C9+C10</f>
        <v>5.25</v>
      </c>
      <c r="J2" s="6">
        <v>0</v>
      </c>
      <c r="K2" s="6">
        <v>0</v>
      </c>
      <c r="L2" s="6">
        <f>C11</f>
        <v>5</v>
      </c>
      <c r="M2" s="6">
        <v>0</v>
      </c>
      <c r="N2" s="6">
        <v>0</v>
      </c>
      <c r="O2" s="6">
        <v>0</v>
      </c>
      <c r="P2" s="6">
        <v>0</v>
      </c>
      <c r="Q2" s="6">
        <v>0</v>
      </c>
      <c r="R2" s="6">
        <v>0</v>
      </c>
      <c r="S2" s="6">
        <v>0</v>
      </c>
    </row>
    <row r="3" spans="1:19" x14ac:dyDescent="0.25">
      <c r="A3" s="6" t="s">
        <v>206</v>
      </c>
      <c r="B3" s="6">
        <v>0</v>
      </c>
      <c r="C3" s="6">
        <v>0</v>
      </c>
      <c r="D3" s="6">
        <v>0</v>
      </c>
      <c r="E3" s="6">
        <v>0</v>
      </c>
      <c r="F3" s="13">
        <f>E6</f>
        <v>7.018302911230348E-2</v>
      </c>
      <c r="G3" s="13">
        <v>0</v>
      </c>
      <c r="H3" s="13">
        <f>E7+E8</f>
        <v>0.12572432304483355</v>
      </c>
      <c r="I3" s="13">
        <f>E9+E10</f>
        <v>0.21484489736214762</v>
      </c>
      <c r="J3" s="6">
        <v>0</v>
      </c>
      <c r="K3" s="6">
        <v>0</v>
      </c>
      <c r="L3" s="13">
        <f>E11</f>
        <v>0.17615433938599642</v>
      </c>
      <c r="M3" s="6">
        <v>0</v>
      </c>
      <c r="N3" s="6">
        <v>0</v>
      </c>
      <c r="O3" s="6">
        <v>0</v>
      </c>
      <c r="P3" s="6">
        <v>0</v>
      </c>
      <c r="Q3" s="6">
        <v>0</v>
      </c>
      <c r="R3" s="6">
        <v>0</v>
      </c>
      <c r="S3" s="6">
        <v>0</v>
      </c>
    </row>
    <row r="5" spans="1:19" ht="60" x14ac:dyDescent="0.25">
      <c r="A5" s="9" t="s">
        <v>184</v>
      </c>
      <c r="B5" s="9" t="s">
        <v>185</v>
      </c>
      <c r="C5" s="9" t="s">
        <v>186</v>
      </c>
      <c r="D5" s="9" t="s">
        <v>187</v>
      </c>
      <c r="E5" s="9" t="s">
        <v>188</v>
      </c>
      <c r="F5" s="9" t="s">
        <v>189</v>
      </c>
    </row>
    <row r="6" spans="1:19" x14ac:dyDescent="0.25">
      <c r="A6" s="11">
        <f>B6</f>
        <v>38601</v>
      </c>
      <c r="B6" s="18">
        <v>38601</v>
      </c>
      <c r="C6" s="9">
        <v>1.9790000000000001</v>
      </c>
      <c r="D6" s="9">
        <f>VLOOKUP(A6,доллар!$A$2:$B$5880,2,FALSE)</f>
        <v>28.197700000000001</v>
      </c>
      <c r="E6" s="12">
        <f>C6/D6</f>
        <v>7.018302911230348E-2</v>
      </c>
      <c r="F6" s="9" t="s">
        <v>198</v>
      </c>
    </row>
    <row r="7" spans="1:19" x14ac:dyDescent="0.25">
      <c r="A7" s="11">
        <f>B7</f>
        <v>39199</v>
      </c>
      <c r="B7" s="16">
        <v>39199</v>
      </c>
      <c r="C7" s="9">
        <v>1.94</v>
      </c>
      <c r="D7" s="9">
        <f>VLOOKUP(A7,доллар!$A$2:$B$5880,2,FALSE)</f>
        <v>25.6934</v>
      </c>
      <c r="E7" s="12">
        <f>C7/D7</f>
        <v>7.5505771910296032E-2</v>
      </c>
      <c r="F7" s="9">
        <v>2006</v>
      </c>
    </row>
    <row r="8" spans="1:19" x14ac:dyDescent="0.25">
      <c r="A8" s="11">
        <f t="shared" ref="A8:A11" si="0">B8</f>
        <v>39380</v>
      </c>
      <c r="B8" s="16">
        <v>39380</v>
      </c>
      <c r="C8" s="9">
        <v>1.25</v>
      </c>
      <c r="D8" s="9">
        <f>VLOOKUP(A8,доллар!$A$2:$B$5880,2,FALSE)</f>
        <v>24.891200000000001</v>
      </c>
      <c r="E8" s="12">
        <f t="shared" ref="E8:E11" si="1">C8/D8</f>
        <v>5.0218551134537506E-2</v>
      </c>
      <c r="F8" s="9" t="s">
        <v>202</v>
      </c>
    </row>
    <row r="9" spans="1:19" x14ac:dyDescent="0.25">
      <c r="A9" s="11">
        <f t="shared" si="0"/>
        <v>39562</v>
      </c>
      <c r="B9" s="11">
        <v>39562</v>
      </c>
      <c r="C9" s="10">
        <v>3.75</v>
      </c>
      <c r="D9" s="9">
        <f>VLOOKUP(A9,доллар!$A$2:$B$5880,2,FALSE)</f>
        <v>23.344799999999999</v>
      </c>
      <c r="E9" s="12">
        <f t="shared" si="1"/>
        <v>0.16063534491621262</v>
      </c>
      <c r="F9" s="9">
        <v>2007</v>
      </c>
    </row>
    <row r="10" spans="1:19" x14ac:dyDescent="0.25">
      <c r="A10" s="11">
        <f t="shared" si="0"/>
        <v>39766</v>
      </c>
      <c r="B10" s="11">
        <v>39766</v>
      </c>
      <c r="C10" s="10">
        <v>1.5</v>
      </c>
      <c r="D10" s="9">
        <f>VLOOKUP(A10,доллар!$A$2:$B$5880,2,FALSE)</f>
        <v>27.670400000000001</v>
      </c>
      <c r="E10" s="12">
        <f t="shared" si="1"/>
        <v>5.4209552445935005E-2</v>
      </c>
      <c r="F10" s="9" t="s">
        <v>209</v>
      </c>
    </row>
    <row r="11" spans="1:19" x14ac:dyDescent="0.25">
      <c r="A11" s="11">
        <f t="shared" si="0"/>
        <v>40737</v>
      </c>
      <c r="B11" s="11">
        <v>40737</v>
      </c>
      <c r="C11" s="10">
        <v>5</v>
      </c>
      <c r="D11" s="9">
        <f>VLOOKUP(A11,доллар!$A$2:$B$5880,2,FALSE)</f>
        <v>28.3842</v>
      </c>
      <c r="E11" s="12">
        <f t="shared" si="1"/>
        <v>0.17615433938599642</v>
      </c>
      <c r="F11" s="9" t="s">
        <v>259</v>
      </c>
    </row>
    <row r="23" spans="1:1" x14ac:dyDescent="0.25">
      <c r="A23" t="s">
        <v>220</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1.33</v>
      </c>
      <c r="I2" s="6">
        <f>C7</f>
        <v>1.6</v>
      </c>
      <c r="J2" s="6">
        <f>C8</f>
        <v>1.92</v>
      </c>
      <c r="K2" s="6">
        <f>C9</f>
        <v>2.2999999999999998</v>
      </c>
      <c r="L2" s="6">
        <f>C10</f>
        <v>2.76</v>
      </c>
      <c r="M2" s="6">
        <f>C11+C12</f>
        <v>7.53</v>
      </c>
      <c r="N2" s="6">
        <f>C13</f>
        <v>8.0500000000000007</v>
      </c>
      <c r="O2" s="6">
        <f>C14</f>
        <v>12.85</v>
      </c>
      <c r="P2" s="6">
        <f>C15</f>
        <v>8.2100000000000009</v>
      </c>
      <c r="Q2" s="6">
        <f>C16</f>
        <v>11.75</v>
      </c>
      <c r="R2" s="6">
        <f>C17+C18</f>
        <v>9.81</v>
      </c>
      <c r="S2" s="6">
        <f>C19+C20</f>
        <v>21.23</v>
      </c>
    </row>
    <row r="3" spans="1:19" x14ac:dyDescent="0.25">
      <c r="A3" s="6" t="s">
        <v>206</v>
      </c>
      <c r="B3" s="6" t="s">
        <v>206</v>
      </c>
      <c r="C3" s="6" t="s">
        <v>206</v>
      </c>
      <c r="D3" s="6" t="s">
        <v>206</v>
      </c>
      <c r="E3" s="6" t="s">
        <v>206</v>
      </c>
      <c r="F3" s="6" t="s">
        <v>206</v>
      </c>
      <c r="G3" s="6" t="s">
        <v>206</v>
      </c>
      <c r="H3" s="13">
        <f>E6</f>
        <v>5.1384880481858825E-2</v>
      </c>
      <c r="I3" s="13">
        <f>E7</f>
        <v>6.8216023091123831E-2</v>
      </c>
      <c r="J3" s="13">
        <f>E8</f>
        <v>5.7745923949821198E-2</v>
      </c>
      <c r="K3" s="13">
        <f>E9</f>
        <v>7.8284280856770402E-2</v>
      </c>
      <c r="L3" s="13">
        <f>E10</f>
        <v>9.8061160319338286E-2</v>
      </c>
      <c r="M3" s="13">
        <f>E11+E12</f>
        <v>0.2463088969522253</v>
      </c>
      <c r="N3" s="13">
        <f>E13</f>
        <v>0.25931521455515366</v>
      </c>
      <c r="O3" s="13">
        <f>E14</f>
        <v>0.37578703256918433</v>
      </c>
      <c r="P3" s="13">
        <f>E15</f>
        <v>0.15329490691208791</v>
      </c>
      <c r="Q3" s="13">
        <f>E16</f>
        <v>0.18441149974417809</v>
      </c>
      <c r="R3" s="13">
        <f>E17+E18</f>
        <v>0.16694903172113354</v>
      </c>
      <c r="S3" s="13">
        <f>E19+E20</f>
        <v>0.3255317862432347</v>
      </c>
    </row>
    <row r="5" spans="1:19" ht="60" x14ac:dyDescent="0.25">
      <c r="A5" s="9" t="s">
        <v>184</v>
      </c>
      <c r="B5" s="9" t="s">
        <v>185</v>
      </c>
      <c r="C5" s="9" t="s">
        <v>186</v>
      </c>
      <c r="D5" s="9" t="s">
        <v>187</v>
      </c>
      <c r="E5" s="9" t="s">
        <v>188</v>
      </c>
      <c r="F5" s="9" t="s">
        <v>189</v>
      </c>
    </row>
    <row r="6" spans="1:19" x14ac:dyDescent="0.25">
      <c r="A6" s="11">
        <f>B6</f>
        <v>39225</v>
      </c>
      <c r="B6" s="16">
        <v>39225</v>
      </c>
      <c r="C6" s="9">
        <v>1.33</v>
      </c>
      <c r="D6" s="9">
        <f>VLOOKUP(A6,доллар!$A$2:$B$5880,2,FALSE)</f>
        <v>25.883099999999999</v>
      </c>
      <c r="E6" s="12">
        <f>C6/D6</f>
        <v>5.1384880481858825E-2</v>
      </c>
      <c r="F6" s="9">
        <v>2006</v>
      </c>
    </row>
    <row r="7" spans="1:19" x14ac:dyDescent="0.25">
      <c r="A7" s="11">
        <f t="shared" ref="A7:A13" si="0">B7</f>
        <v>39554</v>
      </c>
      <c r="B7" s="16">
        <v>39554</v>
      </c>
      <c r="C7" s="9">
        <v>1.6</v>
      </c>
      <c r="D7" s="9">
        <f>VLOOKUP(A7,доллар!$A$2:$B$5880,2,FALSE)</f>
        <v>23.454899999999999</v>
      </c>
      <c r="E7" s="12">
        <f t="shared" ref="E7:E12" si="1">C7/D7</f>
        <v>6.8216023091123831E-2</v>
      </c>
      <c r="F7" s="9">
        <v>2007</v>
      </c>
    </row>
    <row r="8" spans="1:19" x14ac:dyDescent="0.25">
      <c r="A8" s="11">
        <f t="shared" si="0"/>
        <v>39933</v>
      </c>
      <c r="B8" s="11">
        <v>39933</v>
      </c>
      <c r="C8" s="10">
        <v>1.92</v>
      </c>
      <c r="D8" s="9">
        <f>VLOOKUP(A8,доллар!$A$2:$B$5880,2,FALSE)</f>
        <v>33.249099999999999</v>
      </c>
      <c r="E8" s="12">
        <f t="shared" si="1"/>
        <v>5.7745923949821198E-2</v>
      </c>
      <c r="F8" s="9">
        <v>2008</v>
      </c>
    </row>
    <row r="9" spans="1:19" x14ac:dyDescent="0.25">
      <c r="A9" s="11">
        <f t="shared" si="0"/>
        <v>40297</v>
      </c>
      <c r="B9" s="11">
        <v>40297</v>
      </c>
      <c r="C9" s="10">
        <v>2.2999999999999998</v>
      </c>
      <c r="D9" s="9">
        <f>VLOOKUP(A9,доллар!$A$2:$B$5880,2,FALSE)</f>
        <v>29.380099999999999</v>
      </c>
      <c r="E9" s="12">
        <f t="shared" si="1"/>
        <v>7.8284280856770402E-2</v>
      </c>
      <c r="F9" s="9">
        <v>2009</v>
      </c>
    </row>
    <row r="10" spans="1:19" x14ac:dyDescent="0.25">
      <c r="A10" s="11">
        <f t="shared" si="0"/>
        <v>40654</v>
      </c>
      <c r="B10" s="11">
        <v>40654</v>
      </c>
      <c r="C10" s="10">
        <v>2.76</v>
      </c>
      <c r="D10" s="9">
        <f>VLOOKUP(A10,доллар!$A$2:$B$5880,2,FALSE)</f>
        <v>28.145700000000001</v>
      </c>
      <c r="E10" s="12">
        <f t="shared" si="1"/>
        <v>9.8061160319338286E-2</v>
      </c>
      <c r="F10" s="9">
        <v>2010</v>
      </c>
    </row>
    <row r="11" spans="1:19" x14ac:dyDescent="0.25">
      <c r="A11" s="11">
        <f t="shared" si="0"/>
        <v>41033</v>
      </c>
      <c r="B11" s="11">
        <v>41033</v>
      </c>
      <c r="C11" s="10">
        <v>3.45</v>
      </c>
      <c r="D11" s="9">
        <f>VLOOKUP(A11,доллар!$A$2:$B$5880,2,FALSE)</f>
        <v>29.463000000000001</v>
      </c>
      <c r="E11" s="12">
        <f t="shared" si="1"/>
        <v>0.117096018735363</v>
      </c>
      <c r="F11" s="9">
        <v>2011</v>
      </c>
    </row>
    <row r="12" spans="1:19" x14ac:dyDescent="0.25">
      <c r="A12" s="11">
        <f t="shared" si="0"/>
        <v>41173</v>
      </c>
      <c r="B12" s="11">
        <v>41173</v>
      </c>
      <c r="C12" s="10">
        <v>4.08</v>
      </c>
      <c r="D12" s="9">
        <f>VLOOKUP(A12,доллар!$A$2:$B$5880,2,FALSE)</f>
        <v>31.575800000000001</v>
      </c>
      <c r="E12" s="12">
        <f t="shared" si="1"/>
        <v>0.12921287821686228</v>
      </c>
      <c r="F12" s="9" t="s">
        <v>304</v>
      </c>
    </row>
    <row r="13" spans="1:19" x14ac:dyDescent="0.25">
      <c r="A13" s="11">
        <f t="shared" si="0"/>
        <v>41400</v>
      </c>
      <c r="B13" s="11">
        <v>41400</v>
      </c>
      <c r="C13" s="10">
        <v>8.0500000000000007</v>
      </c>
      <c r="D13" s="9">
        <f>VLOOKUP(A13-5,доллар!$A$2:$B$5880,2,FALSE)</f>
        <v>31.043299999999999</v>
      </c>
      <c r="E13" s="12">
        <f t="shared" ref="E13:E19" si="2">C13/D13</f>
        <v>0.25931521455515366</v>
      </c>
      <c r="F13" s="9">
        <v>2012</v>
      </c>
    </row>
    <row r="14" spans="1:19" x14ac:dyDescent="0.25">
      <c r="A14" s="11">
        <f t="shared" ref="A14:A20" si="3">B14-4</f>
        <v>41824</v>
      </c>
      <c r="B14" s="11">
        <v>41828</v>
      </c>
      <c r="C14" s="10">
        <v>12.85</v>
      </c>
      <c r="D14" s="9">
        <f>VLOOKUP(A14,доллар!$A$2:$B$5880,2,FALSE)</f>
        <v>34.194899999999997</v>
      </c>
      <c r="E14" s="12">
        <f t="shared" si="2"/>
        <v>0.37578703256918433</v>
      </c>
      <c r="F14" s="9">
        <v>2013</v>
      </c>
    </row>
    <row r="15" spans="1:19" x14ac:dyDescent="0.25">
      <c r="A15" s="11">
        <f t="shared" si="3"/>
        <v>42180</v>
      </c>
      <c r="B15" s="11">
        <v>42184</v>
      </c>
      <c r="C15" s="10">
        <v>8.2100000000000009</v>
      </c>
      <c r="D15" s="9">
        <f>VLOOKUP(A15-2,доллар!$A$2:$B$5880,2,FALSE)</f>
        <v>53.556899999999999</v>
      </c>
      <c r="E15" s="12">
        <f t="shared" si="2"/>
        <v>0.15329490691208791</v>
      </c>
      <c r="F15" s="9">
        <v>2014</v>
      </c>
    </row>
    <row r="16" spans="1:19" x14ac:dyDescent="0.25">
      <c r="A16" s="11">
        <f t="shared" si="3"/>
        <v>42544</v>
      </c>
      <c r="B16" s="11">
        <v>42548</v>
      </c>
      <c r="C16" s="10">
        <v>11.75</v>
      </c>
      <c r="D16" s="9">
        <f>VLOOKUP(A16,доллар!$A$2:$B$5880,2,FALSE)</f>
        <v>63.716200000000001</v>
      </c>
      <c r="E16" s="12">
        <f t="shared" si="2"/>
        <v>0.18441149974417809</v>
      </c>
      <c r="F16" s="9">
        <v>2015</v>
      </c>
    </row>
    <row r="17" spans="1:6" x14ac:dyDescent="0.25">
      <c r="A17" s="11">
        <f t="shared" si="3"/>
        <v>42915</v>
      </c>
      <c r="B17" s="11">
        <v>42919</v>
      </c>
      <c r="C17" s="10">
        <v>5.98</v>
      </c>
      <c r="D17" s="9">
        <f>VLOOKUP(A17,доллар!$A$2:$B$5880,2,FALSE)</f>
        <v>59.541499999999999</v>
      </c>
      <c r="E17" s="12">
        <f t="shared" si="2"/>
        <v>0.10043415097033162</v>
      </c>
      <c r="F17" s="9">
        <v>2016</v>
      </c>
    </row>
    <row r="18" spans="1:6" x14ac:dyDescent="0.25">
      <c r="A18" s="11">
        <f t="shared" si="3"/>
        <v>43014</v>
      </c>
      <c r="B18" s="11">
        <v>43018</v>
      </c>
      <c r="C18" s="10">
        <v>3.83</v>
      </c>
      <c r="D18" s="9">
        <f>VLOOKUP(A18,доллар!$A$2:$B$5880,2,FALSE)</f>
        <v>57.581099999999999</v>
      </c>
      <c r="E18" s="12">
        <f t="shared" si="2"/>
        <v>6.6514880750801919E-2</v>
      </c>
      <c r="F18" s="9" t="s">
        <v>237</v>
      </c>
    </row>
    <row r="19" spans="1:6" x14ac:dyDescent="0.25">
      <c r="A19" s="11">
        <f t="shared" si="3"/>
        <v>43279</v>
      </c>
      <c r="B19" s="11">
        <v>43283</v>
      </c>
      <c r="C19" s="10">
        <v>6.65</v>
      </c>
      <c r="D19" s="9">
        <f>VLOOKUP(A19,доллар!$A$2:$B$5880,2,FALSE)</f>
        <v>63.135899999999999</v>
      </c>
      <c r="E19" s="12">
        <f t="shared" si="2"/>
        <v>0.10532834726360123</v>
      </c>
      <c r="F19" s="9">
        <v>2017</v>
      </c>
    </row>
    <row r="20" spans="1:6" x14ac:dyDescent="0.25">
      <c r="A20" s="11">
        <f t="shared" si="3"/>
        <v>43378</v>
      </c>
      <c r="B20" s="11">
        <v>43382</v>
      </c>
      <c r="C20" s="10">
        <v>14.58</v>
      </c>
      <c r="D20" s="9">
        <f>VLOOKUP(A20,доллар!$A$2:$B$5880,2,FALSE)</f>
        <v>66.211500000000001</v>
      </c>
      <c r="E20" s="12">
        <f t="shared" ref="E20" si="4">C20/D20</f>
        <v>0.22020343897963346</v>
      </c>
      <c r="F20" s="9" t="s">
        <v>207</v>
      </c>
    </row>
    <row r="25" spans="1:6" x14ac:dyDescent="0.25">
      <c r="A25" t="s">
        <v>220</v>
      </c>
    </row>
  </sheetData>
  <pageMargins left="0.7" right="0.7" top="0.75" bottom="0.75" header="0.3" footer="0.3"/>
  <ignoredErrors>
    <ignoredError sqref="D13:D15" formula="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G5" sqref="G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v>0</v>
      </c>
      <c r="K2" s="6">
        <v>0</v>
      </c>
      <c r="L2" s="6">
        <f>C6</f>
        <v>0</v>
      </c>
      <c r="M2" s="6">
        <f>C7</f>
        <v>0</v>
      </c>
      <c r="N2" s="6">
        <f>C8</f>
        <v>0</v>
      </c>
      <c r="O2" s="6">
        <v>0</v>
      </c>
      <c r="P2" s="6">
        <v>0</v>
      </c>
      <c r="Q2" s="6">
        <f>C9</f>
        <v>8.31813E-3</v>
      </c>
      <c r="R2" s="6">
        <f>C10</f>
        <v>6.2144599999999998E-3</v>
      </c>
      <c r="S2" s="6">
        <f>C11</f>
        <v>1.1965E-2</v>
      </c>
    </row>
    <row r="3" spans="1:19" x14ac:dyDescent="0.25">
      <c r="A3" s="6" t="s">
        <v>206</v>
      </c>
      <c r="B3" s="6" t="s">
        <v>206</v>
      </c>
      <c r="C3" s="6" t="s">
        <v>206</v>
      </c>
      <c r="D3" s="6" t="s">
        <v>206</v>
      </c>
      <c r="E3" s="6" t="s">
        <v>206</v>
      </c>
      <c r="F3" s="6" t="s">
        <v>206</v>
      </c>
      <c r="G3" s="6" t="s">
        <v>206</v>
      </c>
      <c r="H3" s="6" t="s">
        <v>206</v>
      </c>
      <c r="I3" s="6" t="s">
        <v>206</v>
      </c>
      <c r="J3" s="22">
        <v>0</v>
      </c>
      <c r="K3" s="22">
        <v>0</v>
      </c>
      <c r="L3" s="22">
        <f>E6</f>
        <v>0</v>
      </c>
      <c r="M3" s="22">
        <f>E7</f>
        <v>0</v>
      </c>
      <c r="N3" s="22">
        <f>E8</f>
        <v>0</v>
      </c>
      <c r="O3" s="22">
        <v>0</v>
      </c>
      <c r="P3" s="22">
        <v>0</v>
      </c>
      <c r="Q3" s="22">
        <f>E9</f>
        <v>1.3083490491102957E-4</v>
      </c>
      <c r="R3" s="22">
        <f>E10</f>
        <v>1.0378085723923942E-4</v>
      </c>
      <c r="S3" s="22">
        <f>E11</f>
        <v>1.8923967248013891E-4</v>
      </c>
    </row>
    <row r="5" spans="1:19" ht="60" x14ac:dyDescent="0.25">
      <c r="A5" s="9" t="s">
        <v>184</v>
      </c>
      <c r="B5" s="9" t="s">
        <v>185</v>
      </c>
      <c r="C5" s="9" t="s">
        <v>186</v>
      </c>
      <c r="D5" s="9" t="s">
        <v>187</v>
      </c>
      <c r="E5" s="9" t="s">
        <v>188</v>
      </c>
      <c r="F5" s="9" t="s">
        <v>189</v>
      </c>
    </row>
    <row r="6" spans="1:19" x14ac:dyDescent="0.25">
      <c r="A6" s="11">
        <f>B6</f>
        <v>40680</v>
      </c>
      <c r="B6" s="16">
        <v>40680</v>
      </c>
      <c r="C6" s="9">
        <v>0</v>
      </c>
      <c r="D6" s="9">
        <f>VLOOKUP(A6,доллар!$A$2:$B$5880,2,FALSE)</f>
        <v>28.122</v>
      </c>
      <c r="E6" s="19">
        <f>C6/D6</f>
        <v>0</v>
      </c>
      <c r="F6" s="9">
        <v>2010</v>
      </c>
    </row>
    <row r="7" spans="1:19" x14ac:dyDescent="0.25">
      <c r="A7" s="11">
        <f t="shared" ref="A7:A8" si="0">B7</f>
        <v>41054</v>
      </c>
      <c r="B7" s="16">
        <v>41054</v>
      </c>
      <c r="C7" s="9">
        <v>0</v>
      </c>
      <c r="D7" s="9">
        <f>VLOOKUP(A7,доллар!$A$2:$B$5880,2,FALSE)</f>
        <v>31.624700000000001</v>
      </c>
      <c r="E7" s="19">
        <f t="shared" ref="E7:E11" si="1">C7/D7</f>
        <v>0</v>
      </c>
      <c r="F7" s="9">
        <v>2011</v>
      </c>
    </row>
    <row r="8" spans="1:19" x14ac:dyDescent="0.25">
      <c r="A8" s="11">
        <f t="shared" si="0"/>
        <v>41417</v>
      </c>
      <c r="B8" s="11">
        <v>41417</v>
      </c>
      <c r="C8" s="10">
        <v>0</v>
      </c>
      <c r="D8" s="9">
        <f>VLOOKUP(A8,доллар!$A$2:$B$5880,2,FALSE)</f>
        <v>31.228000000000002</v>
      </c>
      <c r="E8" s="19">
        <f t="shared" si="1"/>
        <v>0</v>
      </c>
      <c r="F8" s="9">
        <v>2012</v>
      </c>
    </row>
    <row r="9" spans="1:19" x14ac:dyDescent="0.25">
      <c r="A9" s="11">
        <f>B9-4</f>
        <v>42566</v>
      </c>
      <c r="B9" s="11">
        <v>42570</v>
      </c>
      <c r="C9" s="10">
        <v>8.31813E-3</v>
      </c>
      <c r="D9" s="9">
        <f>VLOOKUP(A9,доллар!$A$2:$B$5880,2,FALSE)</f>
        <v>63.577300000000001</v>
      </c>
      <c r="E9" s="19">
        <f t="shared" si="1"/>
        <v>1.3083490491102957E-4</v>
      </c>
      <c r="F9" s="9" t="s">
        <v>299</v>
      </c>
    </row>
    <row r="10" spans="1:19" x14ac:dyDescent="0.25">
      <c r="A10" s="11">
        <f>B10-2</f>
        <v>42933</v>
      </c>
      <c r="B10" s="11">
        <v>42935</v>
      </c>
      <c r="C10" s="10">
        <v>6.2144599999999998E-3</v>
      </c>
      <c r="D10" s="9">
        <f>VLOOKUP(A10-2,доллар!$A$2:$B$5880,2,FALSE)</f>
        <v>59.880600000000001</v>
      </c>
      <c r="E10" s="19">
        <f t="shared" si="1"/>
        <v>1.0378085723923942E-4</v>
      </c>
      <c r="F10" s="9">
        <v>2016</v>
      </c>
    </row>
    <row r="11" spans="1:19" x14ac:dyDescent="0.25">
      <c r="A11" s="11">
        <f>B11-4</f>
        <v>43286</v>
      </c>
      <c r="B11" s="11">
        <v>43290</v>
      </c>
      <c r="C11" s="10">
        <v>1.1965E-2</v>
      </c>
      <c r="D11" s="9">
        <f>VLOOKUP(A11,доллар!$A$2:$B$5880,2,FALSE)</f>
        <v>63.226700000000001</v>
      </c>
      <c r="E11" s="19">
        <f t="shared" si="1"/>
        <v>1.8923967248013891E-4</v>
      </c>
      <c r="F11" s="9" t="s">
        <v>272</v>
      </c>
    </row>
    <row r="23" spans="1:1" x14ac:dyDescent="0.25">
      <c r="A23" t="s">
        <v>220</v>
      </c>
    </row>
  </sheetData>
  <pageMargins left="0.7" right="0.7" top="0.75" bottom="0.75" header="0.3" footer="0.3"/>
  <ignoredErrors>
    <ignoredError sqref="A10:D10" formula="1"/>
  </ignoredError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v>0</v>
      </c>
      <c r="K2" s="6">
        <v>0</v>
      </c>
      <c r="L2" s="6">
        <f>C6</f>
        <v>0.05</v>
      </c>
      <c r="M2" s="6">
        <f>C7</f>
        <v>7.0000000000000007E-2</v>
      </c>
      <c r="N2" s="6">
        <f>C8</f>
        <v>0.08</v>
      </c>
      <c r="O2" s="6">
        <v>0</v>
      </c>
      <c r="P2" s="6">
        <v>0</v>
      </c>
      <c r="Q2" s="6">
        <f>C9</f>
        <v>7.4526140000000005E-2</v>
      </c>
      <c r="R2" s="6">
        <f>C10</f>
        <v>0.36835528099999998</v>
      </c>
      <c r="S2" s="6">
        <f>C11</f>
        <v>4.2869999999999998E-2</v>
      </c>
    </row>
    <row r="3" spans="1:19" x14ac:dyDescent="0.25">
      <c r="A3" s="6" t="s">
        <v>206</v>
      </c>
      <c r="B3" s="6" t="s">
        <v>206</v>
      </c>
      <c r="C3" s="6" t="s">
        <v>206</v>
      </c>
      <c r="D3" s="6" t="s">
        <v>206</v>
      </c>
      <c r="E3" s="6" t="s">
        <v>206</v>
      </c>
      <c r="F3" s="6" t="s">
        <v>206</v>
      </c>
      <c r="G3" s="6" t="s">
        <v>206</v>
      </c>
      <c r="H3" s="6" t="s">
        <v>206</v>
      </c>
      <c r="I3" s="6" t="s">
        <v>206</v>
      </c>
      <c r="J3" s="22">
        <v>0</v>
      </c>
      <c r="K3" s="22">
        <v>0</v>
      </c>
      <c r="L3" s="22">
        <f>E6</f>
        <v>1.7779674276367258E-3</v>
      </c>
      <c r="M3" s="22">
        <f>E7</f>
        <v>2.2134597324243396E-3</v>
      </c>
      <c r="N3" s="22">
        <f>E8</f>
        <v>2.5618035096708082E-3</v>
      </c>
      <c r="O3" s="22">
        <v>0</v>
      </c>
      <c r="P3" s="22">
        <v>0</v>
      </c>
      <c r="Q3" s="22">
        <f>E9</f>
        <v>1.1722130383014064E-3</v>
      </c>
      <c r="R3" s="22">
        <f>E10</f>
        <v>6.1514961606931118E-3</v>
      </c>
      <c r="S3" s="22">
        <f>E11</f>
        <v>6.7803633591504851E-4</v>
      </c>
    </row>
    <row r="5" spans="1:19" ht="60" x14ac:dyDescent="0.25">
      <c r="A5" s="9" t="s">
        <v>184</v>
      </c>
      <c r="B5" s="9" t="s">
        <v>185</v>
      </c>
      <c r="C5" s="9" t="s">
        <v>186</v>
      </c>
      <c r="D5" s="9" t="s">
        <v>187</v>
      </c>
      <c r="E5" s="9" t="s">
        <v>188</v>
      </c>
      <c r="F5" s="9" t="s">
        <v>189</v>
      </c>
    </row>
    <row r="6" spans="1:19" x14ac:dyDescent="0.25">
      <c r="A6" s="11">
        <f>B6</f>
        <v>40680</v>
      </c>
      <c r="B6" s="16">
        <v>40680</v>
      </c>
      <c r="C6" s="9">
        <v>0.05</v>
      </c>
      <c r="D6" s="9">
        <f>VLOOKUP(A6,доллар!$A$2:$B$5880,2,FALSE)</f>
        <v>28.122</v>
      </c>
      <c r="E6" s="19">
        <f>C6/D6</f>
        <v>1.7779674276367258E-3</v>
      </c>
      <c r="F6" s="9">
        <v>2010</v>
      </c>
    </row>
    <row r="7" spans="1:19" x14ac:dyDescent="0.25">
      <c r="A7" s="11">
        <f t="shared" ref="A7:A8" si="0">B7</f>
        <v>41054</v>
      </c>
      <c r="B7" s="16">
        <v>41054</v>
      </c>
      <c r="C7" s="9">
        <v>7.0000000000000007E-2</v>
      </c>
      <c r="D7" s="9">
        <f>VLOOKUP(A7,доллар!$A$2:$B$5880,2,FALSE)</f>
        <v>31.624700000000001</v>
      </c>
      <c r="E7" s="19">
        <f t="shared" ref="E7:E11" si="1">C7/D7</f>
        <v>2.2134597324243396E-3</v>
      </c>
      <c r="F7" s="9">
        <v>2011</v>
      </c>
    </row>
    <row r="8" spans="1:19" x14ac:dyDescent="0.25">
      <c r="A8" s="11">
        <f t="shared" si="0"/>
        <v>41417</v>
      </c>
      <c r="B8" s="11">
        <v>41417</v>
      </c>
      <c r="C8" s="10">
        <v>0.08</v>
      </c>
      <c r="D8" s="9">
        <f>VLOOKUP(A8,доллар!$A$2:$B$5880,2,FALSE)</f>
        <v>31.228000000000002</v>
      </c>
      <c r="E8" s="19">
        <f t="shared" si="1"/>
        <v>2.5618035096708082E-3</v>
      </c>
      <c r="F8" s="9">
        <v>2012</v>
      </c>
    </row>
    <row r="9" spans="1:19" x14ac:dyDescent="0.25">
      <c r="A9" s="11">
        <f>B9-4</f>
        <v>42566</v>
      </c>
      <c r="B9" s="11">
        <v>42570</v>
      </c>
      <c r="C9" s="10">
        <v>7.4526140000000005E-2</v>
      </c>
      <c r="D9" s="9">
        <f>VLOOKUP(A9,доллар!$A$2:$B$5880,2,FALSE)</f>
        <v>63.577300000000001</v>
      </c>
      <c r="E9" s="19">
        <f t="shared" si="1"/>
        <v>1.1722130383014064E-3</v>
      </c>
      <c r="F9" s="9" t="s">
        <v>299</v>
      </c>
    </row>
    <row r="10" spans="1:19" x14ac:dyDescent="0.25">
      <c r="A10" s="11">
        <f>B10-2</f>
        <v>42933</v>
      </c>
      <c r="B10" s="11">
        <v>42935</v>
      </c>
      <c r="C10" s="10">
        <v>0.36835528099999998</v>
      </c>
      <c r="D10" s="9">
        <f>VLOOKUP(A10-2,доллар!$A$2:$B$5880,2,FALSE)</f>
        <v>59.880600000000001</v>
      </c>
      <c r="E10" s="19">
        <f t="shared" si="1"/>
        <v>6.1514961606931118E-3</v>
      </c>
      <c r="F10" s="9">
        <v>2016</v>
      </c>
    </row>
    <row r="11" spans="1:19" x14ac:dyDescent="0.25">
      <c r="A11" s="11">
        <f>B11-4</f>
        <v>43286</v>
      </c>
      <c r="B11" s="11">
        <v>43290</v>
      </c>
      <c r="C11" s="10">
        <v>4.2869999999999998E-2</v>
      </c>
      <c r="D11" s="9">
        <f>VLOOKUP(A11,доллар!$A$2:$B$5880,2,FALSE)</f>
        <v>63.226700000000001</v>
      </c>
      <c r="E11" s="19">
        <f t="shared" si="1"/>
        <v>6.7803633591504851E-4</v>
      </c>
      <c r="F11" s="9" t="s">
        <v>272</v>
      </c>
    </row>
    <row r="23" spans="1:1" x14ac:dyDescent="0.25">
      <c r="A23" t="s">
        <v>220</v>
      </c>
    </row>
  </sheetData>
  <pageMargins left="0.7" right="0.7" top="0.75" bottom="0.75" header="0.3" footer="0.3"/>
  <ignoredErrors>
    <ignoredError sqref="D10 A1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5" sqref="A3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f>
        <v>1.8499999999999999E-2</v>
      </c>
      <c r="F2" s="6">
        <f>C7</f>
        <v>2.5999999999999999E-2</v>
      </c>
      <c r="G2" s="6">
        <f>C8</f>
        <v>2.8000000000000001E-2</v>
      </c>
      <c r="H2" s="6">
        <f>C9</f>
        <v>4.8000000000000001E-2</v>
      </c>
      <c r="I2" s="6">
        <f>C10</f>
        <v>0.25</v>
      </c>
      <c r="J2" s="6">
        <v>0</v>
      </c>
      <c r="K2" s="6">
        <f>C11</f>
        <v>5.5E-2</v>
      </c>
      <c r="L2" s="6">
        <f>C12</f>
        <v>0.26</v>
      </c>
      <c r="M2" s="6">
        <f>C13</f>
        <v>0.28000000000000003</v>
      </c>
      <c r="N2" s="6">
        <f>C14</f>
        <v>0.96</v>
      </c>
      <c r="O2" s="6">
        <f>C15</f>
        <v>2.06</v>
      </c>
      <c r="P2" s="6">
        <f>C16</f>
        <v>0.47</v>
      </c>
      <c r="Q2" s="6">
        <f>C17+C18</f>
        <v>1.05</v>
      </c>
      <c r="R2" s="6">
        <f>C19+C20</f>
        <v>1.4900000000000002</v>
      </c>
      <c r="S2" s="6">
        <f>C21</f>
        <v>0.11</v>
      </c>
    </row>
    <row r="3" spans="1:19" x14ac:dyDescent="0.25">
      <c r="A3" s="6" t="s">
        <v>206</v>
      </c>
      <c r="B3" s="6" t="s">
        <v>206</v>
      </c>
      <c r="C3" s="6" t="s">
        <v>206</v>
      </c>
      <c r="D3" s="6" t="s">
        <v>206</v>
      </c>
      <c r="E3" s="13">
        <f>E6</f>
        <v>6.371905750903261E-4</v>
      </c>
      <c r="F3" s="13">
        <f>E7</f>
        <v>9.3110869977832442E-4</v>
      </c>
      <c r="G3" s="13">
        <f>E8</f>
        <v>1.0392271119507406E-3</v>
      </c>
      <c r="H3" s="13">
        <f>E9</f>
        <v>1.8561915589688856E-3</v>
      </c>
      <c r="I3" s="13">
        <f>E10</f>
        <v>1.0486973082037493E-2</v>
      </c>
      <c r="J3" s="6">
        <v>0</v>
      </c>
      <c r="K3" s="13">
        <f>E11</f>
        <v>1.8419475078450219E-3</v>
      </c>
      <c r="L3" s="13">
        <f>E12</f>
        <v>9.2468445143094932E-3</v>
      </c>
      <c r="M3" s="13">
        <f>E13</f>
        <v>8.9194415155405358E-3</v>
      </c>
      <c r="N3" s="13">
        <f>E14</f>
        <v>3.0579968209574714E-2</v>
      </c>
      <c r="O3" s="13">
        <f>E15</f>
        <v>6.0034680227898644E-2</v>
      </c>
      <c r="P3" s="13">
        <f>E16</f>
        <v>8.302728064457433E-3</v>
      </c>
      <c r="Q3" s="13">
        <f>E17+E18</f>
        <v>1.6522339947804703E-2</v>
      </c>
      <c r="R3" s="13">
        <f>E19+E20</f>
        <v>2.5018351080496617E-2</v>
      </c>
      <c r="S3" s="13">
        <f>E21</f>
        <v>1.766909322213584E-3</v>
      </c>
    </row>
    <row r="5" spans="1:19" ht="60" x14ac:dyDescent="0.25">
      <c r="A5" s="9" t="s">
        <v>184</v>
      </c>
      <c r="B5" s="9" t="s">
        <v>185</v>
      </c>
      <c r="C5" s="9" t="s">
        <v>186</v>
      </c>
      <c r="D5" s="9" t="s">
        <v>187</v>
      </c>
      <c r="E5" s="9" t="s">
        <v>188</v>
      </c>
      <c r="F5" s="9" t="s">
        <v>189</v>
      </c>
    </row>
    <row r="6" spans="1:19" x14ac:dyDescent="0.25">
      <c r="A6" s="11">
        <f>B6</f>
        <v>38150</v>
      </c>
      <c r="B6" s="16">
        <v>38150</v>
      </c>
      <c r="C6" s="9">
        <v>1.8499999999999999E-2</v>
      </c>
      <c r="D6" s="9">
        <f>VLOOKUP(A6-2,доллар!$A$2:$B$5880,2,FALSE)</f>
        <v>29.0337</v>
      </c>
      <c r="E6" s="12">
        <f>C6/D6</f>
        <v>6.371905750903261E-4</v>
      </c>
      <c r="F6" s="9">
        <v>2003</v>
      </c>
    </row>
    <row r="7" spans="1:19" x14ac:dyDescent="0.25">
      <c r="A7" s="11">
        <f>B7</f>
        <v>38488</v>
      </c>
      <c r="B7" s="16">
        <v>38488</v>
      </c>
      <c r="C7" s="9">
        <v>2.5999999999999999E-2</v>
      </c>
      <c r="D7" s="9">
        <f>VLOOKUP(A7-2,доллар!$A$2:$B$5880,2,FALSE)</f>
        <v>27.9237</v>
      </c>
      <c r="E7" s="12">
        <f>C7/D7</f>
        <v>9.3110869977832442E-4</v>
      </c>
      <c r="F7" s="9">
        <v>2004</v>
      </c>
    </row>
    <row r="8" spans="1:19" x14ac:dyDescent="0.25">
      <c r="A8" s="11">
        <f t="shared" ref="A8:A14" si="0">B8</f>
        <v>38852</v>
      </c>
      <c r="B8" s="16">
        <v>38852</v>
      </c>
      <c r="C8" s="9">
        <v>2.8000000000000001E-2</v>
      </c>
      <c r="D8" s="9">
        <f>VLOOKUP(A8-2,доллар!$A$2:$B$5880,2,FALSE)</f>
        <v>26.943100000000001</v>
      </c>
      <c r="E8" s="12">
        <f t="shared" ref="E8:E13" si="1">C8/D8</f>
        <v>1.0392271119507406E-3</v>
      </c>
      <c r="F8" s="9">
        <v>2005</v>
      </c>
    </row>
    <row r="9" spans="1:19" x14ac:dyDescent="0.25">
      <c r="A9" s="11">
        <f t="shared" si="0"/>
        <v>39214</v>
      </c>
      <c r="B9" s="11">
        <v>39214</v>
      </c>
      <c r="C9" s="10">
        <v>4.8000000000000001E-2</v>
      </c>
      <c r="D9" s="9">
        <f>VLOOKUP(A9,доллар!$A$2:$B$5880,2,FALSE)</f>
        <v>25.859400000000001</v>
      </c>
      <c r="E9" s="12">
        <f t="shared" si="1"/>
        <v>1.8561915589688856E-3</v>
      </c>
      <c r="F9" s="9">
        <v>2006</v>
      </c>
    </row>
    <row r="10" spans="1:19" x14ac:dyDescent="0.25">
      <c r="A10" s="11">
        <f t="shared" si="0"/>
        <v>39585</v>
      </c>
      <c r="B10" s="11">
        <v>39585</v>
      </c>
      <c r="C10" s="10">
        <v>0.25</v>
      </c>
      <c r="D10" s="9">
        <f>VLOOKUP(A10,доллар!$A$2:$B$5880,2,FALSE)</f>
        <v>23.839099999999998</v>
      </c>
      <c r="E10" s="12">
        <f t="shared" si="1"/>
        <v>1.0486973082037493E-2</v>
      </c>
      <c r="F10" s="9">
        <v>2007</v>
      </c>
    </row>
    <row r="11" spans="1:19" x14ac:dyDescent="0.25">
      <c r="A11" s="11">
        <f t="shared" si="0"/>
        <v>40312</v>
      </c>
      <c r="B11" s="11">
        <v>40312</v>
      </c>
      <c r="C11" s="10">
        <v>5.5E-2</v>
      </c>
      <c r="D11" s="9">
        <f>VLOOKUP(A11,доллар!$A$2:$B$5880,2,FALSE)</f>
        <v>29.8597</v>
      </c>
      <c r="E11" s="12">
        <f t="shared" si="1"/>
        <v>1.8419475078450219E-3</v>
      </c>
      <c r="F11" s="9">
        <v>2009</v>
      </c>
    </row>
    <row r="12" spans="1:19" x14ac:dyDescent="0.25">
      <c r="A12" s="11">
        <f t="shared" si="0"/>
        <v>40681</v>
      </c>
      <c r="B12" s="11">
        <v>40681</v>
      </c>
      <c r="C12" s="10">
        <v>0.26</v>
      </c>
      <c r="D12" s="9">
        <f>VLOOKUP(A12,доллар!$A$2:$B$5880,2,FALSE)</f>
        <v>28.117699999999999</v>
      </c>
      <c r="E12" s="12">
        <f t="shared" si="1"/>
        <v>9.2468445143094932E-3</v>
      </c>
      <c r="F12" s="9">
        <v>2010</v>
      </c>
    </row>
    <row r="13" spans="1:19" x14ac:dyDescent="0.25">
      <c r="A13" s="11">
        <f t="shared" si="0"/>
        <v>41050</v>
      </c>
      <c r="B13" s="11">
        <v>41050</v>
      </c>
      <c r="C13" s="10">
        <v>0.28000000000000003</v>
      </c>
      <c r="D13" s="9">
        <f>VLOOKUP(A13-2,доллар!$A$2:$B$5880,2,FALSE)</f>
        <v>31.392099999999999</v>
      </c>
      <c r="E13" s="12">
        <f t="shared" si="1"/>
        <v>8.9194415155405358E-3</v>
      </c>
      <c r="F13" s="9">
        <v>2011</v>
      </c>
    </row>
    <row r="14" spans="1:19" x14ac:dyDescent="0.25">
      <c r="A14" s="11">
        <f t="shared" si="0"/>
        <v>41414</v>
      </c>
      <c r="B14" s="11">
        <v>41414</v>
      </c>
      <c r="C14" s="10">
        <v>0.96</v>
      </c>
      <c r="D14" s="9">
        <f>VLOOKUP(A14-2,доллар!$A$2:$B$5880,2,FALSE)</f>
        <v>31.3931</v>
      </c>
      <c r="E14" s="12">
        <f t="shared" ref="E14:E19" si="2">C14/D14</f>
        <v>3.0579968209574714E-2</v>
      </c>
      <c r="F14" s="9">
        <v>2012</v>
      </c>
    </row>
    <row r="15" spans="1:19" x14ac:dyDescent="0.25">
      <c r="A15" s="11">
        <f t="shared" ref="A15:A21" si="3">B15-2</f>
        <v>41835</v>
      </c>
      <c r="B15" s="11">
        <v>41837</v>
      </c>
      <c r="C15" s="10">
        <v>2.06</v>
      </c>
      <c r="D15" s="9">
        <f>VLOOKUP(A15,доллар!$A$2:$B$5880,2,FALSE)</f>
        <v>34.313499999999998</v>
      </c>
      <c r="E15" s="12">
        <f t="shared" si="2"/>
        <v>6.0034680227898644E-2</v>
      </c>
      <c r="F15" s="9">
        <v>2013</v>
      </c>
    </row>
    <row r="16" spans="1:19" x14ac:dyDescent="0.25">
      <c r="A16" s="11">
        <f t="shared" si="3"/>
        <v>42199</v>
      </c>
      <c r="B16" s="11">
        <v>42201</v>
      </c>
      <c r="C16" s="10">
        <v>0.47</v>
      </c>
      <c r="D16" s="9">
        <f>VLOOKUP(A16,доллар!$A$2:$B$5880,2,FALSE)</f>
        <v>56.607900000000001</v>
      </c>
      <c r="E16" s="12">
        <f t="shared" si="2"/>
        <v>8.302728064457433E-3</v>
      </c>
      <c r="F16" s="9">
        <v>2014</v>
      </c>
    </row>
    <row r="17" spans="1:6" x14ac:dyDescent="0.25">
      <c r="A17" s="11">
        <f t="shared" si="3"/>
        <v>42563</v>
      </c>
      <c r="B17" s="11">
        <v>42565</v>
      </c>
      <c r="C17" s="10">
        <v>0.67</v>
      </c>
      <c r="D17" s="9">
        <f>VLOOKUP(A17,доллар!$A$2:$B$5880,2,FALSE)</f>
        <v>64.202399999999997</v>
      </c>
      <c r="E17" s="12">
        <f t="shared" si="2"/>
        <v>1.0435746950269774E-2</v>
      </c>
      <c r="F17" s="9">
        <v>2015</v>
      </c>
    </row>
    <row r="18" spans="1:6" x14ac:dyDescent="0.25">
      <c r="A18" s="11">
        <f t="shared" si="3"/>
        <v>42648</v>
      </c>
      <c r="B18" s="11">
        <v>42650</v>
      </c>
      <c r="C18" s="10">
        <v>0.38</v>
      </c>
      <c r="D18" s="9">
        <f>VLOOKUP(A18,доллар!$A$2:$B$5880,2,FALSE)</f>
        <v>62.432299999999998</v>
      </c>
      <c r="E18" s="12">
        <f t="shared" si="2"/>
        <v>6.0865929975349297E-3</v>
      </c>
      <c r="F18" s="9" t="s">
        <v>196</v>
      </c>
    </row>
    <row r="19" spans="1:6" x14ac:dyDescent="0.25">
      <c r="A19" s="11">
        <f t="shared" si="3"/>
        <v>42927</v>
      </c>
      <c r="B19" s="11">
        <v>42929</v>
      </c>
      <c r="C19" s="10">
        <v>0.81</v>
      </c>
      <c r="D19" s="9">
        <f>VLOOKUP(A19,доллар!$A$2:$B$5880,2,FALSE)</f>
        <v>60.301400000000001</v>
      </c>
      <c r="E19" s="12">
        <f t="shared" si="2"/>
        <v>1.343252395466772E-2</v>
      </c>
      <c r="F19" s="9">
        <v>2016</v>
      </c>
    </row>
    <row r="20" spans="1:6" x14ac:dyDescent="0.25">
      <c r="A20" s="11">
        <f t="shared" si="3"/>
        <v>43075</v>
      </c>
      <c r="B20" s="11">
        <v>43077</v>
      </c>
      <c r="C20" s="10">
        <v>0.68</v>
      </c>
      <c r="D20" s="9">
        <f>VLOOKUP(A20,доллар!$A$2:$B$5880,2,FALSE)</f>
        <v>58.692399999999999</v>
      </c>
      <c r="E20" s="12">
        <f t="shared" ref="E20:E21" si="4">C20/D20</f>
        <v>1.1585827125828899E-2</v>
      </c>
      <c r="F20" s="9" t="s">
        <v>216</v>
      </c>
    </row>
    <row r="21" spans="1:6" x14ac:dyDescent="0.25">
      <c r="A21" s="11">
        <f t="shared" si="3"/>
        <v>43298</v>
      </c>
      <c r="B21" s="11">
        <v>43300</v>
      </c>
      <c r="C21" s="10">
        <v>0.11</v>
      </c>
      <c r="D21" s="9">
        <f>VLOOKUP(A21,доллар!$A$2:$B$5880,2,FALSE)</f>
        <v>62.255600000000001</v>
      </c>
      <c r="E21" s="12">
        <f t="shared" si="4"/>
        <v>1.766909322213584E-3</v>
      </c>
      <c r="F21" s="9">
        <v>2017</v>
      </c>
    </row>
    <row r="23" spans="1:6" x14ac:dyDescent="0.25">
      <c r="A23" t="s">
        <v>217</v>
      </c>
    </row>
    <row r="36" spans="1:1" x14ac:dyDescent="0.25">
      <c r="A36" t="s">
        <v>220</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G31" sqref="G31"/>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C11</f>
        <v>0.16450000000000001</v>
      </c>
      <c r="B2" s="6">
        <f>C12</f>
        <v>0.16339999999999999</v>
      </c>
      <c r="C2" s="6">
        <f>C13</f>
        <v>0.2144961</v>
      </c>
      <c r="D2" s="6">
        <f>C14</f>
        <v>0.54347000000000001</v>
      </c>
      <c r="E2" s="6">
        <f>C15</f>
        <v>0.87807000000000002</v>
      </c>
      <c r="F2" s="6">
        <f>C16</f>
        <v>1.4593</v>
      </c>
      <c r="G2" s="6">
        <f>C17</f>
        <v>1.5617000000000001</v>
      </c>
      <c r="H2" s="6">
        <f>C18</f>
        <v>1.4790000000000001</v>
      </c>
      <c r="I2" s="6">
        <f>C19</f>
        <v>1.9399</v>
      </c>
      <c r="J2" s="6">
        <f>C20</f>
        <v>1.9410000000000001</v>
      </c>
      <c r="K2" s="6">
        <f>C21+C22</f>
        <v>2.5114999999999998</v>
      </c>
      <c r="L2" s="6">
        <f>C23</f>
        <v>0</v>
      </c>
      <c r="M2" s="6">
        <f>C24</f>
        <v>4.6959</v>
      </c>
      <c r="N2" s="6">
        <f>C25</f>
        <v>2.4369000000000001</v>
      </c>
      <c r="O2" s="6">
        <f>C26</f>
        <v>3.1159598600780001</v>
      </c>
      <c r="P2" s="6">
        <f>C27</f>
        <v>3.34</v>
      </c>
      <c r="Q2" s="6">
        <f>C28</f>
        <v>5.9154669462660001</v>
      </c>
      <c r="R2" s="6">
        <f>C29</f>
        <v>5.3870020455930003</v>
      </c>
      <c r="S2" s="6">
        <f>C30</f>
        <v>5.0458252493730003</v>
      </c>
    </row>
    <row r="3" spans="1:19" x14ac:dyDescent="0.25">
      <c r="A3" s="13">
        <f>E11</f>
        <v>5.8004231311706636E-3</v>
      </c>
      <c r="B3" s="13">
        <f>E12</f>
        <v>5.642265193370165E-3</v>
      </c>
      <c r="C3" s="13">
        <f>E13</f>
        <v>6.8752716502875162E-3</v>
      </c>
      <c r="D3" s="13">
        <f>E14</f>
        <v>1.7474919614147908E-2</v>
      </c>
      <c r="E3" s="13">
        <f>E15</f>
        <v>3.0327427209615586E-2</v>
      </c>
      <c r="F3" s="13">
        <f>E16</f>
        <v>5.2522089654303661E-2</v>
      </c>
      <c r="G3" s="13">
        <f>E17</f>
        <v>5.7397504456327984E-2</v>
      </c>
      <c r="H3" s="13">
        <f>E18</f>
        <v>5.7563420956354555E-2</v>
      </c>
      <c r="I3" s="13">
        <f>E19</f>
        <v>8.2653043833935499E-2</v>
      </c>
      <c r="J3" s="13">
        <f>E20</f>
        <v>5.7964003189364011E-2</v>
      </c>
      <c r="K3" s="13">
        <f>E21+E22</f>
        <v>8.2086132347408247E-2</v>
      </c>
      <c r="L3" s="13">
        <f>E23</f>
        <v>0</v>
      </c>
      <c r="M3" s="13">
        <f>E24</f>
        <v>0.15959746324354085</v>
      </c>
      <c r="N3" s="13">
        <f>E25</f>
        <v>7.7966080004095231E-2</v>
      </c>
      <c r="O3" s="13">
        <f>E26</f>
        <v>9.1442016330592388E-2</v>
      </c>
      <c r="P3" s="13">
        <f>E27</f>
        <v>5.9812361101908448E-2</v>
      </c>
      <c r="Q3" s="13">
        <f>E28</f>
        <v>9.2044310761036668E-2</v>
      </c>
      <c r="R3" s="13">
        <f>E29</f>
        <v>9.0951334142496565E-2</v>
      </c>
      <c r="S3" s="13">
        <f>E30</f>
        <v>7.9814507087587042E-2</v>
      </c>
    </row>
    <row r="5" spans="1:19" ht="60" x14ac:dyDescent="0.25">
      <c r="A5" s="9" t="s">
        <v>184</v>
      </c>
      <c r="B5" s="9" t="s">
        <v>185</v>
      </c>
      <c r="C5" s="9" t="s">
        <v>186</v>
      </c>
      <c r="D5" s="9" t="s">
        <v>187</v>
      </c>
      <c r="E5" s="9" t="s">
        <v>188</v>
      </c>
      <c r="F5" s="9" t="s">
        <v>189</v>
      </c>
    </row>
    <row r="6" spans="1:19" x14ac:dyDescent="0.25">
      <c r="A6" s="11">
        <f>B6</f>
        <v>34669</v>
      </c>
      <c r="B6" s="16">
        <v>34669</v>
      </c>
      <c r="C6" s="9">
        <v>0</v>
      </c>
      <c r="D6" s="9">
        <f>VLOOKUP(A6-1,доллар!$A$2:$B$5880,2,FALSE)</f>
        <v>3.2320000000000002</v>
      </c>
      <c r="E6" s="12">
        <f>C6/D6</f>
        <v>0</v>
      </c>
      <c r="F6" s="9">
        <v>1993</v>
      </c>
    </row>
    <row r="7" spans="1:19" x14ac:dyDescent="0.25">
      <c r="A7" s="11">
        <f t="shared" ref="A7:A25" si="0">B7</f>
        <v>34834</v>
      </c>
      <c r="B7" s="16">
        <v>34834</v>
      </c>
      <c r="C7" s="9">
        <v>0</v>
      </c>
      <c r="D7" s="9">
        <f>VLOOKUP(A7-3,доллар!$A$2:$B$5880,2,FALSE)</f>
        <v>5.1059999999999999</v>
      </c>
      <c r="E7" s="12">
        <f t="shared" ref="E7:E30" si="1">C7/D7</f>
        <v>0</v>
      </c>
      <c r="F7" s="9">
        <v>1994</v>
      </c>
    </row>
    <row r="8" spans="1:19" x14ac:dyDescent="0.25">
      <c r="A8" s="11">
        <f t="shared" si="0"/>
        <v>35186</v>
      </c>
      <c r="B8" s="11">
        <v>35186</v>
      </c>
      <c r="C8" s="10">
        <v>0</v>
      </c>
      <c r="D8" s="9">
        <f>VLOOKUP(A8,доллар!$A$2:$B$5880,2,FALSE)</f>
        <v>4.9400000000000004</v>
      </c>
      <c r="E8" s="12">
        <f t="shared" si="1"/>
        <v>0</v>
      </c>
      <c r="F8" s="9">
        <v>1995</v>
      </c>
    </row>
    <row r="9" spans="1:19" x14ac:dyDescent="0.25">
      <c r="A9" s="11">
        <f t="shared" si="0"/>
        <v>35583</v>
      </c>
      <c r="B9" s="11">
        <v>35583</v>
      </c>
      <c r="C9" s="10">
        <v>0</v>
      </c>
      <c r="D9" s="9">
        <f>VLOOKUP(A9-2,доллар!$A$2:$B$5880,2,FALSE)</f>
        <v>5.7729999999999997</v>
      </c>
      <c r="E9" s="12">
        <f t="shared" si="1"/>
        <v>0</v>
      </c>
      <c r="F9" s="9">
        <v>1996</v>
      </c>
    </row>
    <row r="10" spans="1:19" x14ac:dyDescent="0.25">
      <c r="A10" s="11">
        <f t="shared" si="0"/>
        <v>35925</v>
      </c>
      <c r="B10" s="11">
        <v>35925</v>
      </c>
      <c r="C10" s="10">
        <v>8.2220000000000001E-2</v>
      </c>
      <c r="D10" s="9">
        <f>VLOOKUP(A10-2,доллар!$A$2:$B$5880,2,FALSE)</f>
        <v>6.1379999999999999</v>
      </c>
      <c r="E10" s="12">
        <f t="shared" si="1"/>
        <v>1.339524275008146E-2</v>
      </c>
      <c r="F10" s="9">
        <v>1997</v>
      </c>
    </row>
    <row r="11" spans="1:19" x14ac:dyDescent="0.25">
      <c r="A11" s="11">
        <f t="shared" si="0"/>
        <v>36654</v>
      </c>
      <c r="B11" s="11">
        <v>36654</v>
      </c>
      <c r="C11" s="10">
        <v>0.16450000000000001</v>
      </c>
      <c r="D11" s="9">
        <f>VLOOKUP(A11-2,доллар!$A$2:$B$5880,2,FALSE)</f>
        <v>28.36</v>
      </c>
      <c r="E11" s="12">
        <f t="shared" si="1"/>
        <v>5.8004231311706636E-3</v>
      </c>
      <c r="F11" s="9">
        <v>1999</v>
      </c>
    </row>
    <row r="12" spans="1:19" x14ac:dyDescent="0.25">
      <c r="A12" s="11">
        <f t="shared" si="0"/>
        <v>37020</v>
      </c>
      <c r="B12" s="11">
        <v>37020</v>
      </c>
      <c r="C12" s="10">
        <v>0.16339999999999999</v>
      </c>
      <c r="D12" s="9">
        <f>VLOOKUP(A12,доллар!$A$2:$B$5880,2,FALSE)</f>
        <v>28.96</v>
      </c>
      <c r="E12" s="12">
        <f t="shared" si="1"/>
        <v>5.642265193370165E-3</v>
      </c>
      <c r="F12" s="9">
        <v>2000</v>
      </c>
    </row>
    <row r="13" spans="1:19" x14ac:dyDescent="0.25">
      <c r="A13" s="11">
        <f t="shared" si="0"/>
        <v>37360</v>
      </c>
      <c r="B13" s="11">
        <v>37360</v>
      </c>
      <c r="C13" s="10">
        <v>0.2144961</v>
      </c>
      <c r="D13" s="9">
        <f>VLOOKUP(A13-2,доллар!$A$2:$B$5880,2,FALSE)</f>
        <v>31.1982</v>
      </c>
      <c r="E13" s="12">
        <f t="shared" si="1"/>
        <v>6.8752716502875162E-3</v>
      </c>
      <c r="F13" s="9">
        <v>2001</v>
      </c>
    </row>
    <row r="14" spans="1:19" x14ac:dyDescent="0.25">
      <c r="A14" s="11">
        <f t="shared" si="0"/>
        <v>37739</v>
      </c>
      <c r="B14" s="11">
        <v>37739</v>
      </c>
      <c r="C14" s="10">
        <v>0.54347000000000001</v>
      </c>
      <c r="D14" s="9">
        <f>VLOOKUP(A14-2,доллар!$A$2:$B$5880,2,FALSE)</f>
        <v>31.1</v>
      </c>
      <c r="E14" s="12">
        <f t="shared" si="1"/>
        <v>1.7474919614147908E-2</v>
      </c>
      <c r="F14" s="9">
        <v>2002</v>
      </c>
    </row>
    <row r="15" spans="1:19" x14ac:dyDescent="0.25">
      <c r="A15" s="11">
        <f t="shared" si="0"/>
        <v>38118</v>
      </c>
      <c r="B15" s="11">
        <v>38118</v>
      </c>
      <c r="C15" s="10">
        <v>0.87807000000000002</v>
      </c>
      <c r="D15" s="9">
        <f>VLOOKUP(A15-3,доллар!$A$2:$B$5880,2,FALSE)</f>
        <v>28.952999999999999</v>
      </c>
      <c r="E15" s="12">
        <f t="shared" si="1"/>
        <v>3.0327427209615586E-2</v>
      </c>
      <c r="F15" s="9">
        <v>2003</v>
      </c>
    </row>
    <row r="16" spans="1:19" x14ac:dyDescent="0.25">
      <c r="A16" s="11">
        <f t="shared" si="0"/>
        <v>38478</v>
      </c>
      <c r="B16" s="11">
        <v>38478</v>
      </c>
      <c r="C16" s="10">
        <v>1.4593</v>
      </c>
      <c r="D16" s="9">
        <f>VLOOKUP(A16,доллар!$A$2:$B$5880,2,FALSE)</f>
        <v>27.784500000000001</v>
      </c>
      <c r="E16" s="12">
        <f t="shared" si="1"/>
        <v>5.2522089654303661E-2</v>
      </c>
      <c r="F16" s="9">
        <v>2004</v>
      </c>
    </row>
    <row r="17" spans="1:6" x14ac:dyDescent="0.25">
      <c r="A17" s="11">
        <f t="shared" si="0"/>
        <v>38842</v>
      </c>
      <c r="B17" s="11">
        <v>38842</v>
      </c>
      <c r="C17" s="10">
        <v>1.5617000000000001</v>
      </c>
      <c r="D17" s="9">
        <f>VLOOKUP(A17,доллар!$A$2:$B$5880,2,FALSE)</f>
        <v>27.208500000000001</v>
      </c>
      <c r="E17" s="12">
        <f t="shared" si="1"/>
        <v>5.7397504456327984E-2</v>
      </c>
      <c r="F17" s="9">
        <v>2005</v>
      </c>
    </row>
    <row r="18" spans="1:6" x14ac:dyDescent="0.25">
      <c r="A18" s="11">
        <f t="shared" si="0"/>
        <v>39199</v>
      </c>
      <c r="B18" s="11">
        <v>39199</v>
      </c>
      <c r="C18" s="10">
        <v>1.4790000000000001</v>
      </c>
      <c r="D18" s="9">
        <f>VLOOKUP(A18,доллар!$A$2:$B$5880,2,FALSE)</f>
        <v>25.6934</v>
      </c>
      <c r="E18" s="12">
        <f t="shared" si="1"/>
        <v>5.7563420956354555E-2</v>
      </c>
      <c r="F18" s="9">
        <v>2006</v>
      </c>
    </row>
    <row r="19" spans="1:6" x14ac:dyDescent="0.25">
      <c r="A19" s="11">
        <f t="shared" si="0"/>
        <v>39560</v>
      </c>
      <c r="B19" s="11">
        <v>39560</v>
      </c>
      <c r="C19" s="10">
        <v>1.9399</v>
      </c>
      <c r="D19" s="9">
        <f>VLOOKUP(A19,доллар!$A$2:$B$5880,2,FALSE)</f>
        <v>23.470400000000001</v>
      </c>
      <c r="E19" s="12">
        <f t="shared" si="1"/>
        <v>8.2653043833935499E-2</v>
      </c>
      <c r="F19" s="9">
        <v>2007</v>
      </c>
    </row>
    <row r="20" spans="1:6" x14ac:dyDescent="0.25">
      <c r="A20" s="11">
        <f t="shared" si="0"/>
        <v>39917</v>
      </c>
      <c r="B20" s="11">
        <v>39917</v>
      </c>
      <c r="C20" s="10">
        <v>1.9410000000000001</v>
      </c>
      <c r="D20" s="9">
        <f>VLOOKUP(A20,доллар!$A$2:$B$5880,2,FALSE)</f>
        <v>33.4863</v>
      </c>
      <c r="E20" s="12">
        <f t="shared" si="1"/>
        <v>5.7964003189364011E-2</v>
      </c>
      <c r="F20" s="9">
        <v>2008</v>
      </c>
    </row>
    <row r="21" spans="1:6" x14ac:dyDescent="0.25">
      <c r="A21" s="11">
        <f t="shared" si="0"/>
        <v>40305</v>
      </c>
      <c r="B21" s="11">
        <v>40305</v>
      </c>
      <c r="C21" s="10">
        <v>1.4001999999999999</v>
      </c>
      <c r="D21" s="9">
        <f>VLOOKUP(A21,доллар!$A$2:$B$5880,2,FALSE)</f>
        <v>30.2971</v>
      </c>
      <c r="E21" s="12">
        <f t="shared" si="1"/>
        <v>4.6215644401609392E-2</v>
      </c>
      <c r="F21" s="9">
        <v>2009</v>
      </c>
    </row>
    <row r="22" spans="1:6" x14ac:dyDescent="0.25">
      <c r="A22" s="11">
        <f t="shared" si="0"/>
        <v>40442</v>
      </c>
      <c r="B22" s="11">
        <v>40442</v>
      </c>
      <c r="C22" s="10">
        <v>1.1113</v>
      </c>
      <c r="D22" s="9">
        <f>VLOOKUP(A22,доллар!$A$2:$B$5880,2,FALSE)</f>
        <v>30.980899999999998</v>
      </c>
      <c r="E22" s="12">
        <f t="shared" si="1"/>
        <v>3.5870487945798862E-2</v>
      </c>
      <c r="F22" s="9" t="s">
        <v>211</v>
      </c>
    </row>
    <row r="23" spans="1:6" x14ac:dyDescent="0.25">
      <c r="A23" s="11">
        <f t="shared" si="0"/>
        <v>40673</v>
      </c>
      <c r="B23" s="11">
        <v>40673</v>
      </c>
      <c r="C23" s="10">
        <v>0</v>
      </c>
      <c r="D23" s="9">
        <f>VLOOKUP(A23-3,доллар!$A$2:$B$5880,2,FALSE)</f>
        <v>27.663499999999999</v>
      </c>
      <c r="E23" s="12">
        <f t="shared" si="1"/>
        <v>0</v>
      </c>
      <c r="F23" s="9">
        <v>2010</v>
      </c>
    </row>
    <row r="24" spans="1:6" x14ac:dyDescent="0.25">
      <c r="A24" s="11">
        <f t="shared" si="0"/>
        <v>41027</v>
      </c>
      <c r="B24" s="11">
        <v>41027</v>
      </c>
      <c r="C24" s="10">
        <v>4.6959</v>
      </c>
      <c r="D24" s="9">
        <f>VLOOKUP(A24,доллар!$A$2:$B$5880,2,FALSE)</f>
        <v>29.423400000000001</v>
      </c>
      <c r="E24" s="12">
        <f t="shared" si="1"/>
        <v>0.15959746324354085</v>
      </c>
      <c r="F24" s="9">
        <v>2011</v>
      </c>
    </row>
    <row r="25" spans="1:6" x14ac:dyDescent="0.25">
      <c r="A25" s="11">
        <f t="shared" si="0"/>
        <v>41394</v>
      </c>
      <c r="B25" s="11">
        <v>41394</v>
      </c>
      <c r="C25" s="10">
        <v>2.4369000000000001</v>
      </c>
      <c r="D25" s="9">
        <f>VLOOKUP(A25,доллар!$A$2:$B$5880,2,FALSE)</f>
        <v>31.2559</v>
      </c>
      <c r="E25" s="12">
        <f t="shared" si="1"/>
        <v>7.7966080004095231E-2</v>
      </c>
      <c r="F25" s="9">
        <v>2012</v>
      </c>
    </row>
    <row r="26" spans="1:6" x14ac:dyDescent="0.25">
      <c r="A26" s="11">
        <f>B26-4</f>
        <v>41830</v>
      </c>
      <c r="B26" s="11">
        <v>41834</v>
      </c>
      <c r="C26" s="10">
        <v>3.1159598600780001</v>
      </c>
      <c r="D26" s="9">
        <f>VLOOKUP(A26,доллар!$A$2:$B$5880,2,FALSE)</f>
        <v>34.075800000000001</v>
      </c>
      <c r="E26" s="12">
        <f t="shared" si="1"/>
        <v>9.1442016330592388E-2</v>
      </c>
      <c r="F26" s="9">
        <v>2013</v>
      </c>
    </row>
    <row r="27" spans="1:6" x14ac:dyDescent="0.25">
      <c r="A27" s="11">
        <f>B27-2</f>
        <v>42186</v>
      </c>
      <c r="B27" s="11">
        <v>42188</v>
      </c>
      <c r="C27" s="10">
        <v>3.34</v>
      </c>
      <c r="D27" s="9">
        <f>VLOOKUP(A27,доллар!$A$2:$B$5880,2,FALSE)</f>
        <v>55.841299999999997</v>
      </c>
      <c r="E27" s="12">
        <f t="shared" si="1"/>
        <v>5.9812361101908448E-2</v>
      </c>
      <c r="F27" s="9">
        <v>2014</v>
      </c>
    </row>
    <row r="28" spans="1:6" x14ac:dyDescent="0.25">
      <c r="A28" s="11">
        <f>B28-2</f>
        <v>42557</v>
      </c>
      <c r="B28" s="11">
        <v>42559</v>
      </c>
      <c r="C28" s="10">
        <v>5.9154669462660001</v>
      </c>
      <c r="D28" s="9">
        <f>VLOOKUP(A28,доллар!$A$2:$B$5880,2,FALSE)</f>
        <v>64.267600000000002</v>
      </c>
      <c r="E28" s="12">
        <f t="shared" si="1"/>
        <v>9.2044310761036668E-2</v>
      </c>
      <c r="F28" s="9">
        <v>2015</v>
      </c>
    </row>
    <row r="29" spans="1:6" x14ac:dyDescent="0.25">
      <c r="A29" s="11">
        <f>B29-2</f>
        <v>42921</v>
      </c>
      <c r="B29" s="11">
        <v>42923</v>
      </c>
      <c r="C29" s="10">
        <v>5.3870020455930003</v>
      </c>
      <c r="D29" s="9">
        <f>VLOOKUP(A29,доллар!$A$2:$B$5880,2,FALSE)</f>
        <v>59.229500000000002</v>
      </c>
      <c r="E29" s="12">
        <f t="shared" si="1"/>
        <v>9.0951334142496565E-2</v>
      </c>
      <c r="F29" s="9">
        <v>2016</v>
      </c>
    </row>
    <row r="30" spans="1:6" x14ac:dyDescent="0.25">
      <c r="A30" s="11">
        <f>B30-4</f>
        <v>43285</v>
      </c>
      <c r="B30" s="11">
        <v>43289</v>
      </c>
      <c r="C30" s="10">
        <v>5.0458252493730003</v>
      </c>
      <c r="D30" s="9">
        <f>VLOOKUP(A30,доллар!$A$2:$B$5880,2,FALSE)</f>
        <v>63.2194</v>
      </c>
      <c r="E30" s="12">
        <f t="shared" si="1"/>
        <v>7.9814507087587042E-2</v>
      </c>
      <c r="F30" s="9">
        <v>2017</v>
      </c>
    </row>
    <row r="34" spans="1:1" x14ac:dyDescent="0.25">
      <c r="A34" t="s">
        <v>220</v>
      </c>
    </row>
  </sheetData>
  <pageMargins left="0.7" right="0.7" top="0.75" bottom="0.75" header="0.3" footer="0.3"/>
  <ignoredErrors>
    <ignoredError sqref="D12:D23" formula="1"/>
  </ignoredError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C11</f>
        <v>0.80930000000000002</v>
      </c>
      <c r="B2" s="6">
        <f>C12</f>
        <v>0.42430000000000001</v>
      </c>
      <c r="C2" s="6">
        <f>C13</f>
        <v>0.91952370000000005</v>
      </c>
      <c r="D2" s="6">
        <f>C14</f>
        <v>1.2747200000000001</v>
      </c>
      <c r="E2" s="6">
        <f>C15</f>
        <v>3.2530100000000002</v>
      </c>
      <c r="F2" s="6">
        <f>C16</f>
        <v>2.9738000000000002</v>
      </c>
      <c r="G2" s="6">
        <f>C17</f>
        <v>3.7178</v>
      </c>
      <c r="H2" s="6">
        <f>C18</f>
        <v>2.9588999999999999</v>
      </c>
      <c r="I2" s="6">
        <f>C19</f>
        <v>3.8809</v>
      </c>
      <c r="J2" s="6">
        <f>C20</f>
        <v>2.9123999999999999</v>
      </c>
      <c r="K2" s="6">
        <f>C21+C22</f>
        <v>3.7681999999999998</v>
      </c>
      <c r="L2" s="6">
        <f>C23</f>
        <v>0.43440000000000001</v>
      </c>
      <c r="M2" s="6">
        <f>C24</f>
        <v>4.6959</v>
      </c>
      <c r="N2" s="6">
        <f>C25</f>
        <v>4.1021999999999998</v>
      </c>
      <c r="O2" s="6">
        <f>C26</f>
        <v>4.848555414552</v>
      </c>
      <c r="P2" s="6">
        <f>C27</f>
        <v>4.05</v>
      </c>
      <c r="Q2" s="6">
        <f>C28</f>
        <v>5.9154669462660001</v>
      </c>
      <c r="R2" s="6">
        <f>C29</f>
        <v>5.3870020455930003</v>
      </c>
      <c r="S2" s="6">
        <f>C30</f>
        <v>5.0458252493730003</v>
      </c>
    </row>
    <row r="3" spans="1:19" x14ac:dyDescent="0.25">
      <c r="A3" s="13">
        <f>E11</f>
        <v>2.8536671368124121E-2</v>
      </c>
      <c r="B3" s="13">
        <f>E12</f>
        <v>1.4651243093922652E-2</v>
      </c>
      <c r="C3" s="13">
        <f>E13</f>
        <v>2.9473613862338214E-2</v>
      </c>
      <c r="D3" s="13">
        <f>E14</f>
        <v>4.0987781350482318E-2</v>
      </c>
      <c r="E3" s="13">
        <f>E15</f>
        <v>0.11235485096535766</v>
      </c>
      <c r="F3" s="13">
        <f>E16</f>
        <v>0.10703089852255754</v>
      </c>
      <c r="G3" s="13">
        <f>E17</f>
        <v>0.13664112317841851</v>
      </c>
      <c r="H3" s="13">
        <f>E18</f>
        <v>0.11516187036359531</v>
      </c>
      <c r="I3" s="13">
        <f>E19</f>
        <v>0.16535295521167087</v>
      </c>
      <c r="J3" s="13">
        <f>E20</f>
        <v>8.6972881447039532E-2</v>
      </c>
      <c r="K3" s="13">
        <f>E21+E22</f>
        <v>0.12316000827690975</v>
      </c>
      <c r="L3" s="13">
        <f>E23</f>
        <v>1.5703002150848591E-2</v>
      </c>
      <c r="M3" s="13">
        <f>E24</f>
        <v>0.15959746324354085</v>
      </c>
      <c r="N3" s="13">
        <f>E25</f>
        <v>0.1312456208267879</v>
      </c>
      <c r="O3" s="13">
        <f>E26</f>
        <v>0.14228735391544733</v>
      </c>
      <c r="P3" s="13">
        <f>E27</f>
        <v>7.2526964809200359E-2</v>
      </c>
      <c r="Q3" s="13">
        <f>E28</f>
        <v>9.2044310761036668E-2</v>
      </c>
      <c r="R3" s="13">
        <f>E29</f>
        <v>9.0951334142496565E-2</v>
      </c>
      <c r="S3" s="13">
        <f>E30</f>
        <v>7.9814507087587042E-2</v>
      </c>
    </row>
    <row r="5" spans="1:19" ht="60" x14ac:dyDescent="0.25">
      <c r="A5" s="9" t="s">
        <v>184</v>
      </c>
      <c r="B5" s="9" t="s">
        <v>185</v>
      </c>
      <c r="C5" s="9" t="s">
        <v>186</v>
      </c>
      <c r="D5" s="9" t="s">
        <v>187</v>
      </c>
      <c r="E5" s="9" t="s">
        <v>188</v>
      </c>
      <c r="F5" s="9" t="s">
        <v>189</v>
      </c>
    </row>
    <row r="6" spans="1:19" x14ac:dyDescent="0.25">
      <c r="A6" s="11">
        <f>B6</f>
        <v>34669</v>
      </c>
      <c r="B6" s="16">
        <v>34669</v>
      </c>
      <c r="C6" s="9">
        <v>0.01</v>
      </c>
      <c r="D6" s="9">
        <f>VLOOKUP(A6-1,доллар!$A$2:$B$5880,2,FALSE)</f>
        <v>3.2320000000000002</v>
      </c>
      <c r="E6" s="12">
        <f>C6/D6</f>
        <v>3.0940594059405938E-3</v>
      </c>
      <c r="F6" s="9">
        <v>1993</v>
      </c>
    </row>
    <row r="7" spans="1:19" x14ac:dyDescent="0.25">
      <c r="A7" s="11">
        <f t="shared" ref="A7:A25" si="0">B7</f>
        <v>34834</v>
      </c>
      <c r="B7" s="16">
        <v>34834</v>
      </c>
      <c r="C7" s="9">
        <v>0.10150000000000001</v>
      </c>
      <c r="D7" s="9">
        <f>VLOOKUP(A7-3,доллар!$A$2:$B$5880,2,FALSE)</f>
        <v>5.1059999999999999</v>
      </c>
      <c r="E7" s="12">
        <f t="shared" ref="E7:E11" si="1">C7/D7</f>
        <v>1.9878574226400315E-2</v>
      </c>
      <c r="F7" s="9">
        <v>1994</v>
      </c>
    </row>
    <row r="8" spans="1:19" x14ac:dyDescent="0.25">
      <c r="A8" s="11">
        <f t="shared" si="0"/>
        <v>35186</v>
      </c>
      <c r="B8" s="11">
        <v>35186</v>
      </c>
      <c r="C8" s="10">
        <v>0.44674999999999998</v>
      </c>
      <c r="D8" s="9">
        <f>VLOOKUP(A8,доллар!$A$2:$B$5880,2,FALSE)</f>
        <v>4.9400000000000004</v>
      </c>
      <c r="E8" s="12">
        <f t="shared" si="1"/>
        <v>9.0435222672064761E-2</v>
      </c>
      <c r="F8" s="9">
        <v>1995</v>
      </c>
    </row>
    <row r="9" spans="1:19" x14ac:dyDescent="0.25">
      <c r="A9" s="11">
        <f t="shared" si="0"/>
        <v>35583</v>
      </c>
      <c r="B9" s="11">
        <v>35583</v>
      </c>
      <c r="C9" s="10">
        <v>0.47560999999999998</v>
      </c>
      <c r="D9" s="9">
        <f>VLOOKUP(A9-2,доллар!$A$2:$B$5880,2,FALSE)</f>
        <v>5.7729999999999997</v>
      </c>
      <c r="E9" s="12">
        <f t="shared" si="1"/>
        <v>8.2385241642127141E-2</v>
      </c>
      <c r="F9" s="9">
        <v>1996</v>
      </c>
    </row>
    <row r="10" spans="1:19" x14ac:dyDescent="0.25">
      <c r="A10" s="11">
        <f t="shared" si="0"/>
        <v>35925</v>
      </c>
      <c r="B10" s="11">
        <v>35925</v>
      </c>
      <c r="C10" s="10">
        <v>0.57362000000000002</v>
      </c>
      <c r="D10" s="9">
        <f>VLOOKUP(A10-2,доллар!$A$2:$B$5880,2,FALSE)</f>
        <v>6.1379999999999999</v>
      </c>
      <c r="E10" s="12">
        <f t="shared" si="1"/>
        <v>9.3453893776474423E-2</v>
      </c>
      <c r="F10" s="9">
        <v>1997</v>
      </c>
    </row>
    <row r="11" spans="1:19" x14ac:dyDescent="0.25">
      <c r="A11" s="11">
        <f t="shared" si="0"/>
        <v>36654</v>
      </c>
      <c r="B11" s="11">
        <v>36654</v>
      </c>
      <c r="C11" s="10">
        <v>0.80930000000000002</v>
      </c>
      <c r="D11" s="9">
        <f>VLOOKUP(A11-2,доллар!$A$2:$B$5880,2,FALSE)</f>
        <v>28.36</v>
      </c>
      <c r="E11" s="12">
        <f t="shared" si="1"/>
        <v>2.8536671368124121E-2</v>
      </c>
      <c r="F11" s="9">
        <v>1999</v>
      </c>
    </row>
    <row r="12" spans="1:19" x14ac:dyDescent="0.25">
      <c r="A12" s="11">
        <f t="shared" si="0"/>
        <v>37020</v>
      </c>
      <c r="B12" s="11">
        <v>37020</v>
      </c>
      <c r="C12" s="10">
        <v>0.42430000000000001</v>
      </c>
      <c r="D12" s="9">
        <f>VLOOKUP(A12,доллар!$A$2:$B$5880,2,FALSE)</f>
        <v>28.96</v>
      </c>
      <c r="E12" s="12">
        <f t="shared" ref="E12:E18" si="2">C12/D12</f>
        <v>1.4651243093922652E-2</v>
      </c>
      <c r="F12" s="9">
        <v>2000</v>
      </c>
    </row>
    <row r="13" spans="1:19" x14ac:dyDescent="0.25">
      <c r="A13" s="11">
        <f t="shared" si="0"/>
        <v>37360</v>
      </c>
      <c r="B13" s="11">
        <v>37360</v>
      </c>
      <c r="C13" s="10">
        <v>0.91952370000000005</v>
      </c>
      <c r="D13" s="9">
        <f>VLOOKUP(A13-2,доллар!$A$2:$B$5880,2,FALSE)</f>
        <v>31.1982</v>
      </c>
      <c r="E13" s="12">
        <f t="shared" si="2"/>
        <v>2.9473613862338214E-2</v>
      </c>
      <c r="F13" s="9">
        <v>2001</v>
      </c>
    </row>
    <row r="14" spans="1:19" x14ac:dyDescent="0.25">
      <c r="A14" s="11">
        <f t="shared" si="0"/>
        <v>37739</v>
      </c>
      <c r="B14" s="11">
        <v>37739</v>
      </c>
      <c r="C14" s="10">
        <v>1.2747200000000001</v>
      </c>
      <c r="D14" s="9">
        <f>VLOOKUP(A14-2,доллар!$A$2:$B$5880,2,FALSE)</f>
        <v>31.1</v>
      </c>
      <c r="E14" s="12">
        <f t="shared" si="2"/>
        <v>4.0987781350482318E-2</v>
      </c>
      <c r="F14" s="9">
        <v>2002</v>
      </c>
    </row>
    <row r="15" spans="1:19" x14ac:dyDescent="0.25">
      <c r="A15" s="11">
        <f t="shared" si="0"/>
        <v>38118</v>
      </c>
      <c r="B15" s="11">
        <v>38118</v>
      </c>
      <c r="C15" s="10">
        <v>3.2530100000000002</v>
      </c>
      <c r="D15" s="9">
        <f>VLOOKUP(A15-3,доллар!$A$2:$B$5880,2,FALSE)</f>
        <v>28.952999999999999</v>
      </c>
      <c r="E15" s="12">
        <f t="shared" si="2"/>
        <v>0.11235485096535766</v>
      </c>
      <c r="F15" s="9">
        <v>2003</v>
      </c>
    </row>
    <row r="16" spans="1:19" x14ac:dyDescent="0.25">
      <c r="A16" s="11">
        <f t="shared" si="0"/>
        <v>38478</v>
      </c>
      <c r="B16" s="11">
        <v>38478</v>
      </c>
      <c r="C16" s="10">
        <v>2.9738000000000002</v>
      </c>
      <c r="D16" s="9">
        <f>VLOOKUP(A16,доллар!$A$2:$B$5880,2,FALSE)</f>
        <v>27.784500000000001</v>
      </c>
      <c r="E16" s="12">
        <f t="shared" si="2"/>
        <v>0.10703089852255754</v>
      </c>
      <c r="F16" s="9">
        <v>2004</v>
      </c>
    </row>
    <row r="17" spans="1:6" x14ac:dyDescent="0.25">
      <c r="A17" s="11">
        <f t="shared" si="0"/>
        <v>38842</v>
      </c>
      <c r="B17" s="11">
        <v>38842</v>
      </c>
      <c r="C17" s="10">
        <v>3.7178</v>
      </c>
      <c r="D17" s="9">
        <f>VLOOKUP(A17,доллар!$A$2:$B$5880,2,FALSE)</f>
        <v>27.208500000000001</v>
      </c>
      <c r="E17" s="12">
        <f t="shared" si="2"/>
        <v>0.13664112317841851</v>
      </c>
      <c r="F17" s="9">
        <v>2005</v>
      </c>
    </row>
    <row r="18" spans="1:6" x14ac:dyDescent="0.25">
      <c r="A18" s="11">
        <f t="shared" si="0"/>
        <v>39199</v>
      </c>
      <c r="B18" s="11">
        <v>39199</v>
      </c>
      <c r="C18" s="10">
        <v>2.9588999999999999</v>
      </c>
      <c r="D18" s="9">
        <f>VLOOKUP(A18,доллар!$A$2:$B$5880,2,FALSE)</f>
        <v>25.6934</v>
      </c>
      <c r="E18" s="12">
        <f t="shared" si="2"/>
        <v>0.11516187036359531</v>
      </c>
      <c r="F18" s="9">
        <v>2006</v>
      </c>
    </row>
    <row r="19" spans="1:6" x14ac:dyDescent="0.25">
      <c r="A19" s="11">
        <f t="shared" si="0"/>
        <v>39560</v>
      </c>
      <c r="B19" s="11">
        <v>39560</v>
      </c>
      <c r="C19" s="10">
        <v>3.8809</v>
      </c>
      <c r="D19" s="9">
        <f>VLOOKUP(A19,доллар!$A$2:$B$5880,2,FALSE)</f>
        <v>23.470400000000001</v>
      </c>
      <c r="E19" s="12">
        <f t="shared" ref="E19:E30" si="3">C19/D19</f>
        <v>0.16535295521167087</v>
      </c>
      <c r="F19" s="9">
        <v>2007</v>
      </c>
    </row>
    <row r="20" spans="1:6" x14ac:dyDescent="0.25">
      <c r="A20" s="11">
        <f t="shared" si="0"/>
        <v>39917</v>
      </c>
      <c r="B20" s="11">
        <v>39917</v>
      </c>
      <c r="C20" s="10">
        <v>2.9123999999999999</v>
      </c>
      <c r="D20" s="9">
        <f>VLOOKUP(A20,доллар!$A$2:$B$5880,2,FALSE)</f>
        <v>33.4863</v>
      </c>
      <c r="E20" s="12">
        <f t="shared" si="3"/>
        <v>8.6972881447039532E-2</v>
      </c>
      <c r="F20" s="9">
        <v>2008</v>
      </c>
    </row>
    <row r="21" spans="1:6" x14ac:dyDescent="0.25">
      <c r="A21" s="11">
        <f t="shared" si="0"/>
        <v>40305</v>
      </c>
      <c r="B21" s="11">
        <v>40305</v>
      </c>
      <c r="C21" s="10">
        <v>2.1004999999999998</v>
      </c>
      <c r="D21" s="9">
        <f>VLOOKUP(A21,доллар!$A$2:$B$5880,2,FALSE)</f>
        <v>30.2971</v>
      </c>
      <c r="E21" s="12">
        <f t="shared" si="3"/>
        <v>6.9330067894286904E-2</v>
      </c>
      <c r="F21" s="9">
        <v>2009</v>
      </c>
    </row>
    <row r="22" spans="1:6" x14ac:dyDescent="0.25">
      <c r="A22" s="11">
        <f t="shared" si="0"/>
        <v>40442</v>
      </c>
      <c r="B22" s="11">
        <v>40442</v>
      </c>
      <c r="C22" s="10">
        <v>1.6677</v>
      </c>
      <c r="D22" s="9">
        <f>VLOOKUP(A22,доллар!$A$2:$B$5880,2,FALSE)</f>
        <v>30.980899999999998</v>
      </c>
      <c r="E22" s="12">
        <f t="shared" si="3"/>
        <v>5.3829940382622843E-2</v>
      </c>
      <c r="F22" s="9" t="s">
        <v>211</v>
      </c>
    </row>
    <row r="23" spans="1:6" x14ac:dyDescent="0.25">
      <c r="A23" s="11">
        <f t="shared" si="0"/>
        <v>40673</v>
      </c>
      <c r="B23" s="11">
        <v>40673</v>
      </c>
      <c r="C23" s="10">
        <v>0.43440000000000001</v>
      </c>
      <c r="D23" s="9">
        <f>VLOOKUP(A23-3,доллар!$A$2:$B$5880,2,FALSE)</f>
        <v>27.663499999999999</v>
      </c>
      <c r="E23" s="12">
        <f t="shared" si="3"/>
        <v>1.5703002150848591E-2</v>
      </c>
      <c r="F23" s="9">
        <v>2010</v>
      </c>
    </row>
    <row r="24" spans="1:6" x14ac:dyDescent="0.25">
      <c r="A24" s="11">
        <f t="shared" si="0"/>
        <v>41027</v>
      </c>
      <c r="B24" s="11">
        <v>41027</v>
      </c>
      <c r="C24" s="10">
        <v>4.6959</v>
      </c>
      <c r="D24" s="9">
        <f>VLOOKUP(A24,доллар!$A$2:$B$5880,2,FALSE)</f>
        <v>29.423400000000001</v>
      </c>
      <c r="E24" s="12">
        <f t="shared" si="3"/>
        <v>0.15959746324354085</v>
      </c>
      <c r="F24" s="9">
        <v>2011</v>
      </c>
    </row>
    <row r="25" spans="1:6" x14ac:dyDescent="0.25">
      <c r="A25" s="11">
        <f t="shared" si="0"/>
        <v>41394</v>
      </c>
      <c r="B25" s="11">
        <v>41394</v>
      </c>
      <c r="C25" s="10">
        <v>4.1021999999999998</v>
      </c>
      <c r="D25" s="9">
        <f>VLOOKUP(A25,доллар!$A$2:$B$5880,2,FALSE)</f>
        <v>31.2559</v>
      </c>
      <c r="E25" s="12">
        <f t="shared" si="3"/>
        <v>0.1312456208267879</v>
      </c>
      <c r="F25" s="9">
        <v>2012</v>
      </c>
    </row>
    <row r="26" spans="1:6" x14ac:dyDescent="0.25">
      <c r="A26" s="11">
        <f>B26-4</f>
        <v>41830</v>
      </c>
      <c r="B26" s="11">
        <v>41834</v>
      </c>
      <c r="C26" s="10">
        <v>4.848555414552</v>
      </c>
      <c r="D26" s="9">
        <f>VLOOKUP(A26,доллар!$A$2:$B$5880,2,FALSE)</f>
        <v>34.075800000000001</v>
      </c>
      <c r="E26" s="12">
        <f t="shared" si="3"/>
        <v>0.14228735391544733</v>
      </c>
      <c r="F26" s="9">
        <v>2013</v>
      </c>
    </row>
    <row r="27" spans="1:6" x14ac:dyDescent="0.25">
      <c r="A27" s="11">
        <f>B27-2</f>
        <v>42186</v>
      </c>
      <c r="B27" s="11">
        <v>42188</v>
      </c>
      <c r="C27" s="10">
        <v>4.05</v>
      </c>
      <c r="D27" s="9">
        <f>VLOOKUP(A27,доллар!$A$2:$B$5880,2,FALSE)</f>
        <v>55.841299999999997</v>
      </c>
      <c r="E27" s="12">
        <f t="shared" si="3"/>
        <v>7.2526964809200359E-2</v>
      </c>
      <c r="F27" s="9">
        <v>2014</v>
      </c>
    </row>
    <row r="28" spans="1:6" x14ac:dyDescent="0.25">
      <c r="A28" s="11">
        <f>B28-2</f>
        <v>42557</v>
      </c>
      <c r="B28" s="11">
        <v>42559</v>
      </c>
      <c r="C28" s="10">
        <v>5.9154669462660001</v>
      </c>
      <c r="D28" s="9">
        <f>VLOOKUP(A28,доллар!$A$2:$B$5880,2,FALSE)</f>
        <v>64.267600000000002</v>
      </c>
      <c r="E28" s="12">
        <f t="shared" si="3"/>
        <v>9.2044310761036668E-2</v>
      </c>
      <c r="F28" s="9">
        <v>2015</v>
      </c>
    </row>
    <row r="29" spans="1:6" x14ac:dyDescent="0.25">
      <c r="A29" s="11">
        <f>B29-2</f>
        <v>42921</v>
      </c>
      <c r="B29" s="11">
        <v>42923</v>
      </c>
      <c r="C29" s="10">
        <v>5.3870020455930003</v>
      </c>
      <c r="D29" s="9">
        <f>VLOOKUP(A29,доллар!$A$2:$B$5880,2,FALSE)</f>
        <v>59.229500000000002</v>
      </c>
      <c r="E29" s="12">
        <f t="shared" si="3"/>
        <v>9.0951334142496565E-2</v>
      </c>
      <c r="F29" s="9">
        <v>2016</v>
      </c>
    </row>
    <row r="30" spans="1:6" x14ac:dyDescent="0.25">
      <c r="A30" s="11">
        <f>B30-4</f>
        <v>43285</v>
      </c>
      <c r="B30" s="11">
        <v>43289</v>
      </c>
      <c r="C30" s="10">
        <v>5.0458252493730003</v>
      </c>
      <c r="D30" s="9">
        <f>VLOOKUP(A30,доллар!$A$2:$B$5880,2,FALSE)</f>
        <v>63.2194</v>
      </c>
      <c r="E30" s="12">
        <f t="shared" si="3"/>
        <v>7.9814507087587042E-2</v>
      </c>
      <c r="F30" s="9">
        <v>2017</v>
      </c>
    </row>
    <row r="34" spans="1:1" x14ac:dyDescent="0.25">
      <c r="A34" t="s">
        <v>220</v>
      </c>
    </row>
  </sheetData>
  <pageMargins left="0.7" right="0.7" top="0.75" bottom="0.75" header="0.3" footer="0.3"/>
  <ignoredErrors>
    <ignoredError sqref="D12:D23" formula="1"/>
  </ignoredError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v>0</v>
      </c>
      <c r="K2" s="6">
        <v>0</v>
      </c>
      <c r="L2" s="6">
        <f>C6</f>
        <v>8.6009099999999998E-3</v>
      </c>
      <c r="M2" s="6">
        <f>C7</f>
        <v>7.8931699999999997E-3</v>
      </c>
      <c r="N2" s="6">
        <f>C8</f>
        <v>9.5560599999999999E-3</v>
      </c>
      <c r="O2" s="6">
        <f>C9</f>
        <v>1.3587510000000001E-2</v>
      </c>
      <c r="P2" s="6">
        <f>C10</f>
        <v>1.561855E-2</v>
      </c>
      <c r="Q2" s="6">
        <f>C11</f>
        <v>3.8863000000000002E-2</v>
      </c>
      <c r="R2" s="6">
        <f>C12</f>
        <v>4.6624499999999999E-2</v>
      </c>
      <c r="S2" s="6">
        <f>C13</f>
        <v>2.6333499999999999E-2</v>
      </c>
    </row>
    <row r="3" spans="1:19" x14ac:dyDescent="0.25">
      <c r="A3" s="6" t="s">
        <v>206</v>
      </c>
      <c r="B3" s="6" t="s">
        <v>206</v>
      </c>
      <c r="C3" s="6" t="s">
        <v>206</v>
      </c>
      <c r="D3" s="6" t="s">
        <v>206</v>
      </c>
      <c r="E3" s="6" t="s">
        <v>206</v>
      </c>
      <c r="F3" s="6" t="s">
        <v>206</v>
      </c>
      <c r="G3" s="6" t="s">
        <v>206</v>
      </c>
      <c r="H3" s="6" t="s">
        <v>206</v>
      </c>
      <c r="I3" s="6" t="s">
        <v>206</v>
      </c>
      <c r="J3" s="6">
        <v>0</v>
      </c>
      <c r="K3" s="6">
        <v>0</v>
      </c>
      <c r="L3" s="36">
        <f>E6</f>
        <v>3.0811621200451376E-4</v>
      </c>
      <c r="M3" s="36">
        <f>E7</f>
        <v>2.5153264946479163E-4</v>
      </c>
      <c r="N3" s="36">
        <f>E8</f>
        <v>3.0600935058281028E-4</v>
      </c>
      <c r="O3" s="36">
        <f>E9</f>
        <v>3.9735486870849169E-4</v>
      </c>
      <c r="P3" s="36">
        <f>E10</f>
        <v>2.8062904834203265E-4</v>
      </c>
      <c r="Q3" s="36">
        <f>E11</f>
        <v>6.0470594825386354E-4</v>
      </c>
      <c r="R3" s="36">
        <f>E12</f>
        <v>7.8256994529924285E-4</v>
      </c>
      <c r="S3" s="36">
        <f>E13</f>
        <v>4.1706921510182231E-4</v>
      </c>
    </row>
    <row r="5" spans="1:19" ht="60" x14ac:dyDescent="0.25">
      <c r="A5" s="9" t="s">
        <v>184</v>
      </c>
      <c r="B5" s="9" t="s">
        <v>185</v>
      </c>
      <c r="C5" s="9" t="s">
        <v>186</v>
      </c>
      <c r="D5" s="9" t="s">
        <v>187</v>
      </c>
      <c r="E5" s="9" t="s">
        <v>188</v>
      </c>
      <c r="F5" s="9" t="s">
        <v>189</v>
      </c>
    </row>
    <row r="6" spans="1:19" x14ac:dyDescent="0.25">
      <c r="A6" s="11">
        <f>B6</f>
        <v>40686</v>
      </c>
      <c r="B6" s="16">
        <v>40686</v>
      </c>
      <c r="C6" s="9">
        <v>8.6009099999999998E-3</v>
      </c>
      <c r="D6" s="9">
        <f>VLOOKUP(A6-2,доллар!$A$2:$B$5880,2,FALSE)</f>
        <v>27.9145</v>
      </c>
      <c r="E6" s="35">
        <f>C6/D6</f>
        <v>3.0811621200451376E-4</v>
      </c>
      <c r="F6" s="9">
        <v>2010</v>
      </c>
    </row>
    <row r="7" spans="1:19" x14ac:dyDescent="0.25">
      <c r="A7" s="11">
        <f t="shared" ref="A7:A8" si="0">B7</f>
        <v>41053</v>
      </c>
      <c r="B7" s="16">
        <v>41053</v>
      </c>
      <c r="C7" s="9">
        <v>7.8931699999999997E-3</v>
      </c>
      <c r="D7" s="9">
        <f>VLOOKUP(A7,доллар!$A$2:$B$5880,2,FALSE)</f>
        <v>31.380299999999998</v>
      </c>
      <c r="E7" s="35">
        <f t="shared" ref="E7:E12" si="1">C7/D7</f>
        <v>2.5153264946479163E-4</v>
      </c>
      <c r="F7" s="9">
        <v>2011</v>
      </c>
    </row>
    <row r="8" spans="1:19" x14ac:dyDescent="0.25">
      <c r="A8" s="11">
        <f t="shared" si="0"/>
        <v>41417</v>
      </c>
      <c r="B8" s="11">
        <v>41417</v>
      </c>
      <c r="C8" s="10">
        <v>9.5560599999999999E-3</v>
      </c>
      <c r="D8" s="9">
        <f>VLOOKUP(A8,доллар!$A$2:$B$5880,2,FALSE)</f>
        <v>31.228000000000002</v>
      </c>
      <c r="E8" s="35">
        <f t="shared" si="1"/>
        <v>3.0600935058281028E-4</v>
      </c>
      <c r="F8" s="9">
        <v>2012</v>
      </c>
    </row>
    <row r="9" spans="1:19" x14ac:dyDescent="0.25">
      <c r="A9" s="11">
        <f>B9-4</f>
        <v>41824</v>
      </c>
      <c r="B9" s="11">
        <v>41828</v>
      </c>
      <c r="C9" s="10">
        <v>1.3587510000000001E-2</v>
      </c>
      <c r="D9" s="9">
        <f>VLOOKUP(A9,доллар!$A$2:$B$5880,2,FALSE)</f>
        <v>34.194899999999997</v>
      </c>
      <c r="E9" s="35">
        <f t="shared" si="1"/>
        <v>3.9735486870849169E-4</v>
      </c>
      <c r="F9" s="9">
        <v>2013</v>
      </c>
    </row>
    <row r="10" spans="1:19" x14ac:dyDescent="0.25">
      <c r="A10" s="11">
        <f t="shared" ref="A10" si="2">B10-4</f>
        <v>42188</v>
      </c>
      <c r="B10" s="11">
        <v>42192</v>
      </c>
      <c r="C10" s="10">
        <v>1.561855E-2</v>
      </c>
      <c r="D10" s="9">
        <f>VLOOKUP(A10,доллар!$A$2:$B$5880,2,FALSE)</f>
        <v>55.655500000000004</v>
      </c>
      <c r="E10" s="35">
        <f t="shared" si="1"/>
        <v>2.8062904834203265E-4</v>
      </c>
      <c r="F10" s="9">
        <v>2014</v>
      </c>
    </row>
    <row r="11" spans="1:19" x14ac:dyDescent="0.25">
      <c r="A11" s="11">
        <f>B11-2</f>
        <v>42557</v>
      </c>
      <c r="B11" s="11">
        <v>42559</v>
      </c>
      <c r="C11" s="10">
        <v>3.8863000000000002E-2</v>
      </c>
      <c r="D11" s="9">
        <f>VLOOKUP(A11,доллар!$A$2:$B$5880,2,FALSE)</f>
        <v>64.267600000000002</v>
      </c>
      <c r="E11" s="35">
        <f t="shared" si="1"/>
        <v>6.0470594825386354E-4</v>
      </c>
      <c r="F11" s="9">
        <v>2015</v>
      </c>
    </row>
    <row r="12" spans="1:19" x14ac:dyDescent="0.25">
      <c r="A12" s="11">
        <f>B12-4</f>
        <v>42922</v>
      </c>
      <c r="B12" s="11">
        <v>42926</v>
      </c>
      <c r="C12" s="10">
        <v>4.6624499999999999E-2</v>
      </c>
      <c r="D12" s="9">
        <f>VLOOKUP(A12,доллар!$A$2:$B$5880,2,FALSE)</f>
        <v>59.578699999999998</v>
      </c>
      <c r="E12" s="35">
        <f t="shared" si="1"/>
        <v>7.8256994529924285E-4</v>
      </c>
      <c r="F12" s="9">
        <v>2016</v>
      </c>
    </row>
    <row r="13" spans="1:19" x14ac:dyDescent="0.25">
      <c r="A13" s="11">
        <f>B13-4</f>
        <v>43284</v>
      </c>
      <c r="B13" s="11">
        <v>43288</v>
      </c>
      <c r="C13" s="10">
        <v>2.6333499999999999E-2</v>
      </c>
      <c r="D13" s="9">
        <f>VLOOKUP(A13,доллар!$A$2:$B$5880,2,FALSE)</f>
        <v>63.139400000000002</v>
      </c>
      <c r="E13" s="35">
        <f t="shared" ref="E13" si="3">C13/D13</f>
        <v>4.1706921510182231E-4</v>
      </c>
      <c r="F13" s="9">
        <v>2017</v>
      </c>
    </row>
    <row r="24" spans="1:1" x14ac:dyDescent="0.25">
      <c r="A24" t="s">
        <v>220</v>
      </c>
    </row>
  </sheetData>
  <pageMargins left="0.7" right="0.7" top="0.75" bottom="0.75" header="0.3" footer="0.3"/>
  <ignoredErrors>
    <ignoredError sqref="A11" formula="1"/>
  </ignoredError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125.39</v>
      </c>
      <c r="I2" s="6">
        <f>C7</f>
        <v>275.89</v>
      </c>
      <c r="J2" s="6">
        <f>C8</f>
        <v>672.6</v>
      </c>
      <c r="K2" s="6">
        <f>C9</f>
        <v>399.41</v>
      </c>
      <c r="L2" s="6">
        <f>C10</f>
        <v>624.42999999999995</v>
      </c>
      <c r="M2" s="6">
        <f>C11</f>
        <v>471.64</v>
      </c>
      <c r="N2" s="6">
        <f>C12</f>
        <v>804.96</v>
      </c>
      <c r="O2" s="6">
        <f>C13</f>
        <v>998.77</v>
      </c>
      <c r="P2" s="6">
        <f>C14</f>
        <v>1713.22</v>
      </c>
      <c r="Q2" s="6">
        <f>C15</f>
        <v>1734.32</v>
      </c>
      <c r="R2" s="6">
        <f>C16</f>
        <v>1051.46</v>
      </c>
      <c r="S2" s="6">
        <f>C17</f>
        <v>1035.3399999999999</v>
      </c>
    </row>
    <row r="3" spans="1:19" x14ac:dyDescent="0.25">
      <c r="A3" s="6" t="s">
        <v>206</v>
      </c>
      <c r="B3" s="6" t="s">
        <v>206</v>
      </c>
      <c r="C3" s="6" t="s">
        <v>206</v>
      </c>
      <c r="D3" s="6" t="s">
        <v>206</v>
      </c>
      <c r="E3" s="6" t="s">
        <v>206</v>
      </c>
      <c r="F3" s="6" t="s">
        <v>206</v>
      </c>
      <c r="G3" s="6" t="s">
        <v>206</v>
      </c>
      <c r="H3" s="13">
        <f>E6</f>
        <v>4.8489137412314287</v>
      </c>
      <c r="I3" s="13">
        <f>E7</f>
        <v>11.805154405377765</v>
      </c>
      <c r="J3" s="13">
        <f>E8</f>
        <v>19.721853256041026</v>
      </c>
      <c r="K3" s="13">
        <f>E9</f>
        <v>13.679876973240312</v>
      </c>
      <c r="L3" s="13">
        <f>E10</f>
        <v>22.383891828336271</v>
      </c>
      <c r="M3" s="13">
        <f>E11</f>
        <v>15.937175817826091</v>
      </c>
      <c r="N3" s="13">
        <f>E12</f>
        <v>25.896364355824076</v>
      </c>
      <c r="O3" s="13">
        <f>E13</f>
        <v>29.208156771916283</v>
      </c>
      <c r="P3" s="13">
        <f>E14</f>
        <v>30.810594030382216</v>
      </c>
      <c r="Q3" s="13">
        <f>E15</f>
        <v>26.993811557569945</v>
      </c>
      <c r="R3" s="13">
        <f>E16</f>
        <v>17.344328114716106</v>
      </c>
      <c r="S3" s="13">
        <f>E17</f>
        <v>16.580242840808271</v>
      </c>
    </row>
    <row r="5" spans="1:19" ht="60" x14ac:dyDescent="0.25">
      <c r="A5" s="9" t="s">
        <v>184</v>
      </c>
      <c r="B5" s="9" t="s">
        <v>185</v>
      </c>
      <c r="C5" s="9" t="s">
        <v>186</v>
      </c>
      <c r="D5" s="9" t="s">
        <v>187</v>
      </c>
      <c r="E5" s="9" t="s">
        <v>188</v>
      </c>
      <c r="F5" s="9" t="s">
        <v>189</v>
      </c>
    </row>
    <row r="6" spans="1:19" x14ac:dyDescent="0.25">
      <c r="A6" s="11">
        <f>B6</f>
        <v>39214</v>
      </c>
      <c r="B6" s="16">
        <v>39214</v>
      </c>
      <c r="C6" s="9">
        <v>125.39</v>
      </c>
      <c r="D6" s="9">
        <f>VLOOKUP(A6,доллар!$A$2:$B$5880,2,FALSE)</f>
        <v>25.859400000000001</v>
      </c>
      <c r="E6" s="12">
        <f>C6/D6</f>
        <v>4.8489137412314287</v>
      </c>
      <c r="F6" s="9">
        <v>2006</v>
      </c>
    </row>
    <row r="7" spans="1:19" x14ac:dyDescent="0.25">
      <c r="A7" s="11">
        <f t="shared" ref="A7:A17" si="0">B7</f>
        <v>39558</v>
      </c>
      <c r="B7" s="16">
        <v>39558</v>
      </c>
      <c r="C7" s="9">
        <v>275.89</v>
      </c>
      <c r="D7" s="9">
        <f>VLOOKUP(A7-2,доллар!$A$2:$B$5880,2,FALSE)</f>
        <v>23.3703</v>
      </c>
      <c r="E7" s="12">
        <f t="shared" ref="E7:E12" si="1">C7/D7</f>
        <v>11.805154405377765</v>
      </c>
      <c r="F7" s="9">
        <v>2007</v>
      </c>
    </row>
    <row r="8" spans="1:19" x14ac:dyDescent="0.25">
      <c r="A8" s="11">
        <f t="shared" si="0"/>
        <v>39925</v>
      </c>
      <c r="B8" s="11">
        <v>39925</v>
      </c>
      <c r="C8" s="10">
        <v>672.6</v>
      </c>
      <c r="D8" s="9">
        <f>VLOOKUP(A8,доллар!$A$2:$B$5880,2,FALSE)</f>
        <v>34.104300000000002</v>
      </c>
      <c r="E8" s="12">
        <f t="shared" si="1"/>
        <v>19.721853256041026</v>
      </c>
      <c r="F8" s="9">
        <v>2008</v>
      </c>
    </row>
    <row r="9" spans="1:19" x14ac:dyDescent="0.25">
      <c r="A9" s="11">
        <f t="shared" si="0"/>
        <v>40288</v>
      </c>
      <c r="B9" s="11">
        <v>40288</v>
      </c>
      <c r="C9" s="10">
        <v>399.41</v>
      </c>
      <c r="D9" s="9">
        <f>VLOOKUP(A9,доллар!$A$2:$B$5880,2,FALSE)</f>
        <v>29.196899999999999</v>
      </c>
      <c r="E9" s="12">
        <f t="shared" si="1"/>
        <v>13.679876973240312</v>
      </c>
      <c r="F9" s="9">
        <v>2009</v>
      </c>
    </row>
    <row r="10" spans="1:19" x14ac:dyDescent="0.25">
      <c r="A10" s="11">
        <f t="shared" si="0"/>
        <v>40660</v>
      </c>
      <c r="B10" s="11">
        <v>40660</v>
      </c>
      <c r="C10" s="10">
        <v>624.42999999999995</v>
      </c>
      <c r="D10" s="9">
        <f>VLOOKUP(A10,доллар!$A$2:$B$5880,2,FALSE)</f>
        <v>27.8964</v>
      </c>
      <c r="E10" s="12">
        <f t="shared" si="1"/>
        <v>22.383891828336271</v>
      </c>
      <c r="F10" s="9">
        <v>2010</v>
      </c>
    </row>
    <row r="11" spans="1:19" x14ac:dyDescent="0.25">
      <c r="A11" s="11">
        <f t="shared" si="0"/>
        <v>41034</v>
      </c>
      <c r="B11" s="11">
        <v>41034</v>
      </c>
      <c r="C11" s="10">
        <v>471.64</v>
      </c>
      <c r="D11" s="9">
        <f>VLOOKUP(A11,доллар!$A$2:$B$5880,2,FALSE)</f>
        <v>29.593699999999998</v>
      </c>
      <c r="E11" s="12">
        <f t="shared" si="1"/>
        <v>15.937175817826091</v>
      </c>
      <c r="F11" s="9">
        <v>2011</v>
      </c>
    </row>
    <row r="12" spans="1:19" x14ac:dyDescent="0.25">
      <c r="A12" s="11">
        <f t="shared" si="0"/>
        <v>41401</v>
      </c>
      <c r="B12" s="11">
        <v>41401</v>
      </c>
      <c r="C12" s="10">
        <v>804.96</v>
      </c>
      <c r="D12" s="9">
        <f>VLOOKUP(A12,доллар!$A$2:$B$5880,2,FALSE)</f>
        <v>31.0839</v>
      </c>
      <c r="E12" s="12">
        <f t="shared" si="1"/>
        <v>25.896364355824076</v>
      </c>
      <c r="F12" s="9">
        <v>2012</v>
      </c>
    </row>
    <row r="13" spans="1:19" x14ac:dyDescent="0.25">
      <c r="A13" s="11">
        <f>B13-4</f>
        <v>41824</v>
      </c>
      <c r="B13" s="11">
        <v>41828</v>
      </c>
      <c r="C13" s="10">
        <v>998.77</v>
      </c>
      <c r="D13" s="9">
        <f>VLOOKUP(A13,доллар!$A$2:$B$5880,2,FALSE)</f>
        <v>34.194899999999997</v>
      </c>
      <c r="E13" s="12">
        <f t="shared" ref="E13:E14" si="2">C13/D13</f>
        <v>29.208156771916283</v>
      </c>
      <c r="F13" s="9">
        <v>2013</v>
      </c>
    </row>
    <row r="14" spans="1:19" x14ac:dyDescent="0.25">
      <c r="A14" s="11">
        <f>B14-2</f>
        <v>42191</v>
      </c>
      <c r="B14" s="11">
        <v>42193</v>
      </c>
      <c r="C14" s="10">
        <v>1713.22</v>
      </c>
      <c r="D14" s="9">
        <f>VLOOKUP(A14-2,доллар!$A$2:$B$5880,2,FALSE)</f>
        <v>55.604900000000001</v>
      </c>
      <c r="E14" s="12">
        <f t="shared" si="2"/>
        <v>30.810594030382216</v>
      </c>
      <c r="F14" s="9">
        <v>2014</v>
      </c>
    </row>
    <row r="15" spans="1:19" x14ac:dyDescent="0.25">
      <c r="A15" s="11">
        <f>B15-2</f>
        <v>42562</v>
      </c>
      <c r="B15" s="11">
        <v>42564</v>
      </c>
      <c r="C15" s="10">
        <v>1734.32</v>
      </c>
      <c r="D15" s="9">
        <f>VLOOKUP(A15-2,доллар!$A$2:$B$5880,2,FALSE)</f>
        <v>64.248800000000003</v>
      </c>
      <c r="E15" s="12">
        <f t="shared" ref="E15:E17" si="3">C15/D15</f>
        <v>26.993811557569945</v>
      </c>
      <c r="F15" s="9">
        <v>2015</v>
      </c>
    </row>
    <row r="16" spans="1:19" x14ac:dyDescent="0.25">
      <c r="A16" s="11">
        <f t="shared" si="0"/>
        <v>42929</v>
      </c>
      <c r="B16" s="11">
        <v>42929</v>
      </c>
      <c r="C16" s="10">
        <v>1051.46</v>
      </c>
      <c r="D16" s="9">
        <f>VLOOKUP(A16,доллар!$A$2:$B$5880,2,FALSE)</f>
        <v>60.622700000000002</v>
      </c>
      <c r="E16" s="12">
        <f t="shared" si="3"/>
        <v>17.344328114716106</v>
      </c>
      <c r="F16" s="9">
        <v>2016</v>
      </c>
    </row>
    <row r="17" spans="1:6" x14ac:dyDescent="0.25">
      <c r="A17" s="11">
        <f t="shared" si="0"/>
        <v>43292</v>
      </c>
      <c r="B17" s="11">
        <v>43292</v>
      </c>
      <c r="C17" s="10">
        <v>1035.3399999999999</v>
      </c>
      <c r="D17" s="9">
        <f>VLOOKUP(A17,доллар!$A$2:$B$5880,2,FALSE)</f>
        <v>62.444200000000002</v>
      </c>
      <c r="E17" s="12">
        <f t="shared" si="3"/>
        <v>16.580242840808271</v>
      </c>
      <c r="F17" s="9">
        <v>2017</v>
      </c>
    </row>
    <row r="28" spans="1:6" x14ac:dyDescent="0.25">
      <c r="A28" t="s">
        <v>220</v>
      </c>
    </row>
  </sheetData>
  <pageMargins left="0.7" right="0.7" top="0.75" bottom="0.75" header="0.3" footer="0.3"/>
  <ignoredErrors>
    <ignoredError sqref="D7" formula="1"/>
  </ignoredError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J23" sqref="J2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C8</f>
        <v>0.03</v>
      </c>
      <c r="B2" s="6">
        <f>C9</f>
        <v>3.78E-2</v>
      </c>
      <c r="C2" s="6">
        <f>C10</f>
        <v>5.2499999999999998E-2</v>
      </c>
      <c r="D2" s="6">
        <f>C11</f>
        <v>0.10829999999999999</v>
      </c>
      <c r="E2" s="6">
        <f>C12</f>
        <v>0.13370000000000001</v>
      </c>
      <c r="F2" s="6">
        <f>C13</f>
        <v>0.17280000000000001</v>
      </c>
      <c r="G2" s="6">
        <f>C14</f>
        <v>0.26440000000000002</v>
      </c>
      <c r="H2" s="6">
        <f>C15</f>
        <v>0.38550000000000001</v>
      </c>
      <c r="I2" s="6">
        <f>C16</f>
        <v>0.51</v>
      </c>
      <c r="J2" s="6">
        <f>C17</f>
        <v>0.48</v>
      </c>
      <c r="K2" s="6">
        <f>C18</f>
        <v>0.08</v>
      </c>
      <c r="L2" s="6">
        <f>C19</f>
        <v>0.92</v>
      </c>
      <c r="M2" s="6">
        <f>C20</f>
        <v>2.08</v>
      </c>
      <c r="N2" s="6">
        <f>C21</f>
        <v>2.57</v>
      </c>
      <c r="O2" s="6">
        <f>C22</f>
        <v>3.2</v>
      </c>
      <c r="P2" s="6">
        <f>C23</f>
        <v>0.45</v>
      </c>
      <c r="Q2" s="6">
        <f>C24</f>
        <v>1.97</v>
      </c>
      <c r="R2" s="6">
        <f>C25</f>
        <v>6</v>
      </c>
      <c r="S2" s="6">
        <f>C26</f>
        <v>12</v>
      </c>
    </row>
    <row r="3" spans="1:19" x14ac:dyDescent="0.25">
      <c r="A3" s="13">
        <f>E8</f>
        <v>1.0619469026548671E-3</v>
      </c>
      <c r="B3" s="13">
        <f>E9</f>
        <v>1.2962962962962963E-3</v>
      </c>
      <c r="C3" s="13">
        <f>E10</f>
        <v>1.6829566181868305E-3</v>
      </c>
      <c r="D3" s="13">
        <f>E11</f>
        <v>3.4822143410640849E-3</v>
      </c>
      <c r="E3" s="13">
        <f>E12</f>
        <v>4.6165214148585001E-3</v>
      </c>
      <c r="F3" s="13">
        <f>E13</f>
        <v>6.2191382462605995E-3</v>
      </c>
      <c r="G3" s="13">
        <f>E14</f>
        <v>9.663001012349199E-3</v>
      </c>
      <c r="H3" s="13">
        <f>E15</f>
        <v>1.4907538457968862E-2</v>
      </c>
      <c r="I3" s="13">
        <f>E16</f>
        <v>2.1471604855108767E-2</v>
      </c>
      <c r="J3" s="13">
        <f>E17</f>
        <v>1.4637939709985819E-2</v>
      </c>
      <c r="K3" s="13">
        <f>E18</f>
        <v>2.7651999585220008E-3</v>
      </c>
      <c r="L3" s="13">
        <f>E19</f>
        <v>3.2637307280248044E-2</v>
      </c>
      <c r="M3" s="13">
        <f>E20</f>
        <v>6.9790929192404871E-2</v>
      </c>
      <c r="N3" s="13">
        <f>E21</f>
        <v>8.2893599452966746E-2</v>
      </c>
      <c r="O3" s="13">
        <f>E22</f>
        <v>9.310959872672625E-2</v>
      </c>
      <c r="P3" s="13">
        <f>E23</f>
        <v>8.0486496154534085E-3</v>
      </c>
      <c r="Q3" s="13">
        <f>E24</f>
        <v>3.0457778870341082E-2</v>
      </c>
      <c r="R3" s="13">
        <f>E25</f>
        <v>0.10528957264717288</v>
      </c>
      <c r="S3" s="13">
        <f>E26</f>
        <v>0.18812522241888274</v>
      </c>
    </row>
    <row r="5" spans="1:19" ht="60" x14ac:dyDescent="0.25">
      <c r="A5" s="9" t="s">
        <v>184</v>
      </c>
      <c r="B5" s="9" t="s">
        <v>185</v>
      </c>
      <c r="C5" s="9" t="s">
        <v>186</v>
      </c>
      <c r="D5" s="9" t="s">
        <v>187</v>
      </c>
      <c r="E5" s="9" t="s">
        <v>188</v>
      </c>
      <c r="F5" s="9" t="s">
        <v>189</v>
      </c>
    </row>
    <row r="6" spans="1:19" x14ac:dyDescent="0.25">
      <c r="A6" s="11">
        <f>B6</f>
        <v>35914</v>
      </c>
      <c r="B6" s="16">
        <v>35914</v>
      </c>
      <c r="C6" s="9">
        <v>0.01</v>
      </c>
      <c r="D6" s="9">
        <f>VLOOKUP(A6,доллар!$A$2:$B$5880,2,FALSE)</f>
        <v>6.1319999999999997</v>
      </c>
      <c r="E6" s="12">
        <f>C6/D6</f>
        <v>1.6307893020221789E-3</v>
      </c>
      <c r="F6" s="9">
        <v>1997</v>
      </c>
    </row>
    <row r="7" spans="1:19" x14ac:dyDescent="0.25">
      <c r="A7" s="11">
        <f t="shared" ref="A7:A21" si="0">B7</f>
        <v>36287</v>
      </c>
      <c r="B7" s="16">
        <v>36287</v>
      </c>
      <c r="C7" s="9">
        <v>0.02</v>
      </c>
      <c r="D7" s="9">
        <f>VLOOKUP(A7,доллар!$A$2:$B$5880,2,FALSE)</f>
        <v>24.07</v>
      </c>
      <c r="E7" s="12">
        <f t="shared" ref="E7:E26" si="1">C7/D7</f>
        <v>8.3090984628167843E-4</v>
      </c>
      <c r="F7" s="9">
        <v>1998</v>
      </c>
    </row>
    <row r="8" spans="1:19" x14ac:dyDescent="0.25">
      <c r="A8" s="11">
        <f t="shared" si="0"/>
        <v>36689</v>
      </c>
      <c r="B8" s="11">
        <v>36689</v>
      </c>
      <c r="C8" s="10">
        <v>0.03</v>
      </c>
      <c r="D8" s="9">
        <f>VLOOKUP(A8-2,доллар!$A$2:$B$5880,2,FALSE)</f>
        <v>28.25</v>
      </c>
      <c r="E8" s="12">
        <f t="shared" si="1"/>
        <v>1.0619469026548671E-3</v>
      </c>
      <c r="F8" s="9">
        <v>1999</v>
      </c>
    </row>
    <row r="9" spans="1:19" x14ac:dyDescent="0.25">
      <c r="A9" s="11">
        <f t="shared" si="0"/>
        <v>37050</v>
      </c>
      <c r="B9" s="11">
        <v>37050</v>
      </c>
      <c r="C9" s="10">
        <v>3.78E-2</v>
      </c>
      <c r="D9" s="9">
        <f>VLOOKUP(A9,доллар!$A$2:$B$5880,2,FALSE)</f>
        <v>29.16</v>
      </c>
      <c r="E9" s="12">
        <f t="shared" si="1"/>
        <v>1.2962962962962963E-3</v>
      </c>
      <c r="F9" s="9">
        <v>2000</v>
      </c>
    </row>
    <row r="10" spans="1:19" x14ac:dyDescent="0.25">
      <c r="A10" s="11">
        <f t="shared" si="0"/>
        <v>37382</v>
      </c>
      <c r="B10" s="11">
        <v>37382</v>
      </c>
      <c r="C10" s="10">
        <v>5.2499999999999998E-2</v>
      </c>
      <c r="D10" s="9">
        <f>VLOOKUP(A10-5,доллар!$A$2:$B$5880,2,FALSE)</f>
        <v>31.1951</v>
      </c>
      <c r="E10" s="12">
        <f t="shared" si="1"/>
        <v>1.6829566181868305E-3</v>
      </c>
      <c r="F10" s="9">
        <v>2001</v>
      </c>
    </row>
    <row r="11" spans="1:19" x14ac:dyDescent="0.25">
      <c r="A11" s="11">
        <f t="shared" si="0"/>
        <v>37751</v>
      </c>
      <c r="B11" s="11">
        <v>37751</v>
      </c>
      <c r="C11" s="10">
        <v>0.10829999999999999</v>
      </c>
      <c r="D11" s="9">
        <f>VLOOKUP(A11-2,доллар!$A$2:$B$5880,2,FALSE)</f>
        <v>31.100899999999999</v>
      </c>
      <c r="E11" s="12">
        <f t="shared" si="1"/>
        <v>3.4822143410640849E-3</v>
      </c>
      <c r="F11" s="9">
        <v>2002</v>
      </c>
    </row>
    <row r="12" spans="1:19" x14ac:dyDescent="0.25">
      <c r="A12" s="11">
        <f t="shared" si="0"/>
        <v>38108</v>
      </c>
      <c r="B12" s="11">
        <v>38108</v>
      </c>
      <c r="C12" s="10">
        <v>0.13370000000000001</v>
      </c>
      <c r="D12" s="9">
        <f>VLOOKUP(A12,доллар!$A$2:$B$5880,2,FALSE)</f>
        <v>28.961200000000002</v>
      </c>
      <c r="E12" s="12">
        <f t="shared" si="1"/>
        <v>4.6165214148585001E-3</v>
      </c>
      <c r="F12" s="9">
        <v>2003</v>
      </c>
    </row>
    <row r="13" spans="1:19" x14ac:dyDescent="0.25">
      <c r="A13" s="11">
        <f t="shared" si="0"/>
        <v>38479</v>
      </c>
      <c r="B13" s="11">
        <v>38479</v>
      </c>
      <c r="C13" s="10">
        <v>0.17280000000000001</v>
      </c>
      <c r="D13" s="9">
        <f>VLOOKUP(A13,доллар!$A$2:$B$5880,2,FALSE)</f>
        <v>27.7852</v>
      </c>
      <c r="E13" s="12">
        <f t="shared" si="1"/>
        <v>6.2191382462605995E-3</v>
      </c>
      <c r="F13" s="9">
        <v>2004</v>
      </c>
    </row>
    <row r="14" spans="1:19" x14ac:dyDescent="0.25">
      <c r="A14" s="11">
        <f t="shared" si="0"/>
        <v>38835</v>
      </c>
      <c r="B14" s="11">
        <v>38835</v>
      </c>
      <c r="C14" s="10">
        <v>0.26440000000000002</v>
      </c>
      <c r="D14" s="9">
        <f>VLOOKUP(A14,доллар!$A$2:$B$5880,2,FALSE)</f>
        <v>27.362100000000002</v>
      </c>
      <c r="E14" s="12">
        <f t="shared" si="1"/>
        <v>9.663001012349199E-3</v>
      </c>
      <c r="F14" s="9">
        <v>2005</v>
      </c>
    </row>
    <row r="15" spans="1:19" x14ac:dyDescent="0.25">
      <c r="A15" s="11">
        <f t="shared" si="0"/>
        <v>39214</v>
      </c>
      <c r="B15" s="11">
        <v>39214</v>
      </c>
      <c r="C15" s="10">
        <v>0.38550000000000001</v>
      </c>
      <c r="D15" s="9">
        <f>VLOOKUP(A15,доллар!$A$2:$B$5880,2,FALSE)</f>
        <v>25.859400000000001</v>
      </c>
      <c r="E15" s="12">
        <f t="shared" si="1"/>
        <v>1.4907538457968862E-2</v>
      </c>
      <c r="F15" s="9">
        <v>2006</v>
      </c>
    </row>
    <row r="16" spans="1:19" x14ac:dyDescent="0.25">
      <c r="A16" s="11">
        <f t="shared" si="0"/>
        <v>39576</v>
      </c>
      <c r="B16" s="11">
        <v>39576</v>
      </c>
      <c r="C16" s="10">
        <v>0.51</v>
      </c>
      <c r="D16" s="9">
        <f>VLOOKUP(A16,доллар!$A$2:$B$5880,2,FALSE)</f>
        <v>23.752300000000002</v>
      </c>
      <c r="E16" s="12">
        <f t="shared" si="1"/>
        <v>2.1471604855108767E-2</v>
      </c>
      <c r="F16" s="9">
        <v>2007</v>
      </c>
    </row>
    <row r="17" spans="1:6" x14ac:dyDescent="0.25">
      <c r="A17" s="11">
        <f t="shared" si="0"/>
        <v>39941</v>
      </c>
      <c r="B17" s="11">
        <v>39941</v>
      </c>
      <c r="C17" s="10">
        <v>0.48</v>
      </c>
      <c r="D17" s="9">
        <f>VLOOKUP(A17,доллар!$A$2:$B$5880,2,FALSE)</f>
        <v>32.791499999999999</v>
      </c>
      <c r="E17" s="12">
        <f t="shared" si="1"/>
        <v>1.4637939709985819E-2</v>
      </c>
      <c r="F17" s="9">
        <v>2008</v>
      </c>
    </row>
    <row r="18" spans="1:6" x14ac:dyDescent="0.25">
      <c r="A18" s="11">
        <f t="shared" si="0"/>
        <v>40284</v>
      </c>
      <c r="B18" s="11">
        <v>40284</v>
      </c>
      <c r="C18" s="10">
        <v>0.08</v>
      </c>
      <c r="D18" s="9">
        <f>VLOOKUP(A18,доллар!$A$2:$B$5880,2,FALSE)</f>
        <v>28.931000000000001</v>
      </c>
      <c r="E18" s="12">
        <f t="shared" si="1"/>
        <v>2.7651999585220008E-3</v>
      </c>
      <c r="F18" s="9">
        <v>2009</v>
      </c>
    </row>
    <row r="19" spans="1:6" x14ac:dyDescent="0.25">
      <c r="A19" s="11">
        <f t="shared" si="0"/>
        <v>40648</v>
      </c>
      <c r="B19" s="11">
        <v>40648</v>
      </c>
      <c r="C19" s="10">
        <v>0.92</v>
      </c>
      <c r="D19" s="9">
        <f>VLOOKUP(A19,доллар!$A$2:$B$5880,2,FALSE)</f>
        <v>28.188600000000001</v>
      </c>
      <c r="E19" s="12">
        <f t="shared" si="1"/>
        <v>3.2637307280248044E-2</v>
      </c>
      <c r="F19" s="9">
        <v>2010</v>
      </c>
    </row>
    <row r="20" spans="1:6" x14ac:dyDescent="0.25">
      <c r="A20" s="11">
        <f t="shared" si="0"/>
        <v>41011</v>
      </c>
      <c r="B20" s="11">
        <v>41011</v>
      </c>
      <c r="C20" s="10">
        <v>2.08</v>
      </c>
      <c r="D20" s="9">
        <f>VLOOKUP(A20,доллар!$A$2:$B$5880,2,FALSE)</f>
        <v>29.8033</v>
      </c>
      <c r="E20" s="12">
        <f t="shared" si="1"/>
        <v>6.9790929192404871E-2</v>
      </c>
      <c r="F20" s="9">
        <v>2011</v>
      </c>
    </row>
    <row r="21" spans="1:6" x14ac:dyDescent="0.25">
      <c r="A21" s="11">
        <f t="shared" si="0"/>
        <v>41375</v>
      </c>
      <c r="B21" s="11">
        <v>41375</v>
      </c>
      <c r="C21" s="10">
        <v>2.57</v>
      </c>
      <c r="D21" s="9">
        <f>VLOOKUP(A21,доллар!$A$2:$B$5880,2,FALSE)</f>
        <v>31.003599999999999</v>
      </c>
      <c r="E21" s="12">
        <f t="shared" si="1"/>
        <v>8.2893599452966746E-2</v>
      </c>
      <c r="F21" s="9">
        <v>2012</v>
      </c>
    </row>
    <row r="22" spans="1:6" x14ac:dyDescent="0.25">
      <c r="A22" s="11">
        <f>B22-4</f>
        <v>41803</v>
      </c>
      <c r="B22" s="11">
        <v>41807</v>
      </c>
      <c r="C22" s="10">
        <v>3.2</v>
      </c>
      <c r="D22" s="9">
        <f>VLOOKUP(A22-2,доллар!$A$2:$B$5880,2,FALSE)</f>
        <v>34.368099999999998</v>
      </c>
      <c r="E22" s="12">
        <f t="shared" si="1"/>
        <v>9.310959872672625E-2</v>
      </c>
      <c r="F22" s="9">
        <v>2013</v>
      </c>
    </row>
    <row r="23" spans="1:6" x14ac:dyDescent="0.25">
      <c r="A23" s="11">
        <f>B23-5</f>
        <v>42165</v>
      </c>
      <c r="B23" s="11">
        <v>42170</v>
      </c>
      <c r="C23" s="10">
        <v>0.45</v>
      </c>
      <c r="D23" s="9">
        <f>VLOOKUP(A23,доллар!$A$2:$B$5880,2,FALSE)</f>
        <v>55.91</v>
      </c>
      <c r="E23" s="12">
        <f t="shared" si="1"/>
        <v>8.0486496154534085E-3</v>
      </c>
      <c r="F23" s="9">
        <v>2014</v>
      </c>
    </row>
    <row r="24" spans="1:6" x14ac:dyDescent="0.25">
      <c r="A24" s="11">
        <f>B24-5</f>
        <v>42530</v>
      </c>
      <c r="B24" s="11">
        <v>42535</v>
      </c>
      <c r="C24" s="10">
        <v>1.97</v>
      </c>
      <c r="D24" s="9">
        <f>VLOOKUP(A24,доллар!$A$2:$B$5880,2,FALSE)</f>
        <v>64.679699999999997</v>
      </c>
      <c r="E24" s="12">
        <f t="shared" si="1"/>
        <v>3.0457778870341082E-2</v>
      </c>
      <c r="F24" s="9">
        <v>2015</v>
      </c>
    </row>
    <row r="25" spans="1:6" x14ac:dyDescent="0.25">
      <c r="A25" s="11">
        <f>B25-5</f>
        <v>42895</v>
      </c>
      <c r="B25" s="11">
        <v>42900</v>
      </c>
      <c r="C25" s="10">
        <v>6</v>
      </c>
      <c r="D25" s="9">
        <f>VLOOKUP(A25,доллар!$A$2:$B$5880,2,FALSE)</f>
        <v>56.985700000000001</v>
      </c>
      <c r="E25" s="12">
        <f t="shared" si="1"/>
        <v>0.10528957264717288</v>
      </c>
      <c r="F25" s="9">
        <v>2016</v>
      </c>
    </row>
    <row r="26" spans="1:6" x14ac:dyDescent="0.25">
      <c r="A26" s="11">
        <f>B26-4</f>
        <v>43273</v>
      </c>
      <c r="B26" s="11">
        <v>43277</v>
      </c>
      <c r="C26" s="10">
        <v>12</v>
      </c>
      <c r="D26" s="9">
        <f>VLOOKUP(A26,доллар!$A$2:$B$5880,2,FALSE)</f>
        <v>63.787300000000002</v>
      </c>
      <c r="E26" s="12">
        <f t="shared" si="1"/>
        <v>0.18812522241888274</v>
      </c>
      <c r="F26" s="9">
        <v>2017</v>
      </c>
    </row>
    <row r="30" spans="1:6" x14ac:dyDescent="0.25">
      <c r="A30" t="s">
        <v>220</v>
      </c>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C8</f>
        <v>0.03</v>
      </c>
      <c r="B2" s="6">
        <f>C9</f>
        <v>0.04</v>
      </c>
      <c r="C2" s="6">
        <f>C10</f>
        <v>5.7000000000000002E-2</v>
      </c>
      <c r="D2" s="6">
        <f>C11</f>
        <v>0.11600000000000001</v>
      </c>
      <c r="E2" s="6">
        <f>C12</f>
        <v>0.14399999999999999</v>
      </c>
      <c r="F2" s="6">
        <f>C13</f>
        <v>0.1895</v>
      </c>
      <c r="G2" s="6">
        <f>C14</f>
        <v>0.29499999999999998</v>
      </c>
      <c r="H2" s="6">
        <f>C15</f>
        <v>0.46500000000000002</v>
      </c>
      <c r="I2" s="6">
        <f>C16</f>
        <v>0.65</v>
      </c>
      <c r="J2" s="6">
        <f>C17</f>
        <v>0.63</v>
      </c>
      <c r="K2" s="6">
        <f>C18</f>
        <v>0.45</v>
      </c>
      <c r="L2" s="6">
        <f>C19</f>
        <v>1.1499999999999999</v>
      </c>
      <c r="M2" s="6">
        <f>C20</f>
        <v>2.59</v>
      </c>
      <c r="N2" s="6">
        <f>C21</f>
        <v>3.2</v>
      </c>
      <c r="O2" s="6">
        <f>C22</f>
        <v>3.2</v>
      </c>
      <c r="P2" s="6">
        <f>C23</f>
        <v>0.45</v>
      </c>
      <c r="Q2" s="6">
        <f>C24</f>
        <v>1.97</v>
      </c>
      <c r="R2" s="6">
        <f>C25</f>
        <v>6</v>
      </c>
      <c r="S2" s="6">
        <f>C26</f>
        <v>12</v>
      </c>
    </row>
    <row r="3" spans="1:19" x14ac:dyDescent="0.25">
      <c r="A3" s="13">
        <f>E8</f>
        <v>1.0619469026548671E-3</v>
      </c>
      <c r="B3" s="13">
        <f>E9</f>
        <v>1.3717421124828533E-3</v>
      </c>
      <c r="C3" s="13">
        <f>E10</f>
        <v>1.8272100426028448E-3</v>
      </c>
      <c r="D3" s="13">
        <f>E11</f>
        <v>3.7297956007703958E-3</v>
      </c>
      <c r="E3" s="13">
        <f>E12</f>
        <v>4.9721696614781147E-3</v>
      </c>
      <c r="F3" s="13">
        <f>E13</f>
        <v>6.8201776485323122E-3</v>
      </c>
      <c r="G3" s="13">
        <f>E14</f>
        <v>1.0781336227848007E-2</v>
      </c>
      <c r="H3" s="13">
        <f>E15</f>
        <v>1.7981855727511081E-2</v>
      </c>
      <c r="I3" s="13">
        <f>E16</f>
        <v>2.7365770893766076E-2</v>
      </c>
      <c r="J3" s="13">
        <f>E17</f>
        <v>1.921229586935639E-2</v>
      </c>
      <c r="K3" s="13">
        <f>E18</f>
        <v>1.5554249766686254E-2</v>
      </c>
      <c r="L3" s="13">
        <f>E19</f>
        <v>4.079663410031005E-2</v>
      </c>
      <c r="M3" s="13">
        <f>E20</f>
        <v>8.6903128177081054E-2</v>
      </c>
      <c r="N3" s="13">
        <f>E21</f>
        <v>0.10321382033054227</v>
      </c>
      <c r="O3" s="13">
        <f>E22</f>
        <v>9.310959872672625E-2</v>
      </c>
      <c r="P3" s="13">
        <f>E23</f>
        <v>8.0486496154534085E-3</v>
      </c>
      <c r="Q3" s="13">
        <f>E24</f>
        <v>3.0457778870341082E-2</v>
      </c>
      <c r="R3" s="13">
        <f>E25</f>
        <v>0.10528957264717288</v>
      </c>
      <c r="S3" s="13">
        <f>E26</f>
        <v>0.18812522241888274</v>
      </c>
    </row>
    <row r="5" spans="1:19" ht="60" x14ac:dyDescent="0.25">
      <c r="A5" s="9" t="s">
        <v>184</v>
      </c>
      <c r="B5" s="9" t="s">
        <v>185</v>
      </c>
      <c r="C5" s="9" t="s">
        <v>186</v>
      </c>
      <c r="D5" s="9" t="s">
        <v>187</v>
      </c>
      <c r="E5" s="9" t="s">
        <v>188</v>
      </c>
      <c r="F5" s="9" t="s">
        <v>189</v>
      </c>
    </row>
    <row r="6" spans="1:19" x14ac:dyDescent="0.25">
      <c r="A6" s="11">
        <f>B6</f>
        <v>35914</v>
      </c>
      <c r="B6" s="16">
        <v>35914</v>
      </c>
      <c r="C6" s="9">
        <v>0.01</v>
      </c>
      <c r="D6" s="9">
        <f>VLOOKUP(A6,доллар!$A$2:$B$5880,2,FALSE)</f>
        <v>6.1319999999999997</v>
      </c>
      <c r="E6" s="12">
        <f>C6/D6</f>
        <v>1.6307893020221789E-3</v>
      </c>
      <c r="F6" s="9">
        <v>1997</v>
      </c>
    </row>
    <row r="7" spans="1:19" x14ac:dyDescent="0.25">
      <c r="A7" s="11">
        <f t="shared" ref="A7:A21" si="0">B7</f>
        <v>36287</v>
      </c>
      <c r="B7" s="16">
        <v>36287</v>
      </c>
      <c r="C7" s="9">
        <v>0.03</v>
      </c>
      <c r="D7" s="9">
        <f>VLOOKUP(A7,доллар!$A$2:$B$5880,2,FALSE)</f>
        <v>24.07</v>
      </c>
      <c r="E7" s="12">
        <f t="shared" ref="E7:E12" si="1">C7/D7</f>
        <v>1.2463647694225177E-3</v>
      </c>
      <c r="F7" s="9">
        <v>1998</v>
      </c>
    </row>
    <row r="8" spans="1:19" x14ac:dyDescent="0.25">
      <c r="A8" s="11">
        <f t="shared" si="0"/>
        <v>36689</v>
      </c>
      <c r="B8" s="11">
        <v>36689</v>
      </c>
      <c r="C8" s="10">
        <v>0.03</v>
      </c>
      <c r="D8" s="9">
        <f>VLOOKUP(A8-2,доллар!$A$2:$B$5880,2,FALSE)</f>
        <v>28.25</v>
      </c>
      <c r="E8" s="12">
        <f t="shared" si="1"/>
        <v>1.0619469026548671E-3</v>
      </c>
      <c r="F8" s="9">
        <v>1999</v>
      </c>
    </row>
    <row r="9" spans="1:19" x14ac:dyDescent="0.25">
      <c r="A9" s="11">
        <f t="shared" si="0"/>
        <v>37050</v>
      </c>
      <c r="B9" s="11">
        <v>37050</v>
      </c>
      <c r="C9" s="10">
        <v>0.04</v>
      </c>
      <c r="D9" s="9">
        <f>VLOOKUP(A9,доллар!$A$2:$B$5880,2,FALSE)</f>
        <v>29.16</v>
      </c>
      <c r="E9" s="12">
        <f t="shared" si="1"/>
        <v>1.3717421124828533E-3</v>
      </c>
      <c r="F9" s="9">
        <v>2000</v>
      </c>
    </row>
    <row r="10" spans="1:19" x14ac:dyDescent="0.25">
      <c r="A10" s="11">
        <f t="shared" si="0"/>
        <v>37382</v>
      </c>
      <c r="B10" s="11">
        <v>37382</v>
      </c>
      <c r="C10" s="10">
        <v>5.7000000000000002E-2</v>
      </c>
      <c r="D10" s="9">
        <f>VLOOKUP(A10-5,доллар!$A$2:$B$5880,2,FALSE)</f>
        <v>31.1951</v>
      </c>
      <c r="E10" s="12">
        <f t="shared" si="1"/>
        <v>1.8272100426028448E-3</v>
      </c>
      <c r="F10" s="9">
        <v>2001</v>
      </c>
    </row>
    <row r="11" spans="1:19" x14ac:dyDescent="0.25">
      <c r="A11" s="11">
        <f t="shared" si="0"/>
        <v>37751</v>
      </c>
      <c r="B11" s="11">
        <v>37751</v>
      </c>
      <c r="C11" s="10">
        <v>0.11600000000000001</v>
      </c>
      <c r="D11" s="9">
        <f>VLOOKUP(A11-2,доллар!$A$2:$B$5880,2,FALSE)</f>
        <v>31.100899999999999</v>
      </c>
      <c r="E11" s="12">
        <f t="shared" si="1"/>
        <v>3.7297956007703958E-3</v>
      </c>
      <c r="F11" s="9">
        <v>2002</v>
      </c>
    </row>
    <row r="12" spans="1:19" x14ac:dyDescent="0.25">
      <c r="A12" s="11">
        <f t="shared" si="0"/>
        <v>38108</v>
      </c>
      <c r="B12" s="11">
        <v>38108</v>
      </c>
      <c r="C12" s="10">
        <v>0.14399999999999999</v>
      </c>
      <c r="D12" s="9">
        <f>VLOOKUP(A12,доллар!$A$2:$B$5880,2,FALSE)</f>
        <v>28.961200000000002</v>
      </c>
      <c r="E12" s="12">
        <f t="shared" si="1"/>
        <v>4.9721696614781147E-3</v>
      </c>
      <c r="F12" s="9">
        <v>2003</v>
      </c>
    </row>
    <row r="13" spans="1:19" x14ac:dyDescent="0.25">
      <c r="A13" s="11">
        <f t="shared" si="0"/>
        <v>38479</v>
      </c>
      <c r="B13" s="11">
        <v>38479</v>
      </c>
      <c r="C13" s="10">
        <v>0.1895</v>
      </c>
      <c r="D13" s="9">
        <f>VLOOKUP(A13,доллар!$A$2:$B$5880,2,FALSE)</f>
        <v>27.7852</v>
      </c>
      <c r="E13" s="12">
        <f t="shared" ref="E13:E19" si="2">C13/D13</f>
        <v>6.8201776485323122E-3</v>
      </c>
      <c r="F13" s="9">
        <v>2004</v>
      </c>
    </row>
    <row r="14" spans="1:19" x14ac:dyDescent="0.25">
      <c r="A14" s="11">
        <f t="shared" si="0"/>
        <v>38835</v>
      </c>
      <c r="B14" s="11">
        <v>38835</v>
      </c>
      <c r="C14" s="10">
        <v>0.29499999999999998</v>
      </c>
      <c r="D14" s="9">
        <f>VLOOKUP(A14,доллар!$A$2:$B$5880,2,FALSE)</f>
        <v>27.362100000000002</v>
      </c>
      <c r="E14" s="12">
        <f t="shared" si="2"/>
        <v>1.0781336227848007E-2</v>
      </c>
      <c r="F14" s="9">
        <v>2005</v>
      </c>
    </row>
    <row r="15" spans="1:19" x14ac:dyDescent="0.25">
      <c r="A15" s="11">
        <f t="shared" si="0"/>
        <v>39214</v>
      </c>
      <c r="B15" s="11">
        <v>39214</v>
      </c>
      <c r="C15" s="10">
        <v>0.46500000000000002</v>
      </c>
      <c r="D15" s="9">
        <f>VLOOKUP(A15,доллар!$A$2:$B$5880,2,FALSE)</f>
        <v>25.859400000000001</v>
      </c>
      <c r="E15" s="12">
        <f t="shared" si="2"/>
        <v>1.7981855727511081E-2</v>
      </c>
      <c r="F15" s="9">
        <v>2006</v>
      </c>
    </row>
    <row r="16" spans="1:19" x14ac:dyDescent="0.25">
      <c r="A16" s="11">
        <f t="shared" si="0"/>
        <v>39576</v>
      </c>
      <c r="B16" s="11">
        <v>39576</v>
      </c>
      <c r="C16" s="10">
        <v>0.65</v>
      </c>
      <c r="D16" s="9">
        <f>VLOOKUP(A16,доллар!$A$2:$B$5880,2,FALSE)</f>
        <v>23.752300000000002</v>
      </c>
      <c r="E16" s="12">
        <f t="shared" si="2"/>
        <v>2.7365770893766076E-2</v>
      </c>
      <c r="F16" s="9">
        <v>2007</v>
      </c>
    </row>
    <row r="17" spans="1:6" x14ac:dyDescent="0.25">
      <c r="A17" s="11">
        <f t="shared" si="0"/>
        <v>39941</v>
      </c>
      <c r="B17" s="11">
        <v>39941</v>
      </c>
      <c r="C17" s="10">
        <v>0.63</v>
      </c>
      <c r="D17" s="9">
        <f>VLOOKUP(A17,доллар!$A$2:$B$5880,2,FALSE)</f>
        <v>32.791499999999999</v>
      </c>
      <c r="E17" s="12">
        <f t="shared" si="2"/>
        <v>1.921229586935639E-2</v>
      </c>
      <c r="F17" s="9">
        <v>2008</v>
      </c>
    </row>
    <row r="18" spans="1:6" x14ac:dyDescent="0.25">
      <c r="A18" s="11">
        <f t="shared" si="0"/>
        <v>40284</v>
      </c>
      <c r="B18" s="11">
        <v>40284</v>
      </c>
      <c r="C18" s="10">
        <v>0.45</v>
      </c>
      <c r="D18" s="9">
        <f>VLOOKUP(A18,доллар!$A$2:$B$5880,2,FALSE)</f>
        <v>28.931000000000001</v>
      </c>
      <c r="E18" s="12">
        <f t="shared" si="2"/>
        <v>1.5554249766686254E-2</v>
      </c>
      <c r="F18" s="9">
        <v>2009</v>
      </c>
    </row>
    <row r="19" spans="1:6" x14ac:dyDescent="0.25">
      <c r="A19" s="11">
        <f t="shared" si="0"/>
        <v>40648</v>
      </c>
      <c r="B19" s="11">
        <v>40648</v>
      </c>
      <c r="C19" s="10">
        <v>1.1499999999999999</v>
      </c>
      <c r="D19" s="9">
        <f>VLOOKUP(A19,доллар!$A$2:$B$5880,2,FALSE)</f>
        <v>28.188600000000001</v>
      </c>
      <c r="E19" s="12">
        <f t="shared" si="2"/>
        <v>4.079663410031005E-2</v>
      </c>
      <c r="F19" s="9">
        <v>2010</v>
      </c>
    </row>
    <row r="20" spans="1:6" x14ac:dyDescent="0.25">
      <c r="A20" s="11">
        <f t="shared" si="0"/>
        <v>41011</v>
      </c>
      <c r="B20" s="11">
        <v>41011</v>
      </c>
      <c r="C20" s="10">
        <v>2.59</v>
      </c>
      <c r="D20" s="9">
        <f>VLOOKUP(A20,доллар!$A$2:$B$5880,2,FALSE)</f>
        <v>29.8033</v>
      </c>
      <c r="E20" s="12">
        <f t="shared" ref="E20:E26" si="3">C20/D20</f>
        <v>8.6903128177081054E-2</v>
      </c>
      <c r="F20" s="9">
        <v>2011</v>
      </c>
    </row>
    <row r="21" spans="1:6" x14ac:dyDescent="0.25">
      <c r="A21" s="11">
        <f t="shared" si="0"/>
        <v>41375</v>
      </c>
      <c r="B21" s="11">
        <v>41375</v>
      </c>
      <c r="C21" s="10">
        <v>3.2</v>
      </c>
      <c r="D21" s="9">
        <f>VLOOKUP(A21,доллар!$A$2:$B$5880,2,FALSE)</f>
        <v>31.003599999999999</v>
      </c>
      <c r="E21" s="12">
        <f t="shared" si="3"/>
        <v>0.10321382033054227</v>
      </c>
      <c r="F21" s="9">
        <v>2012</v>
      </c>
    </row>
    <row r="22" spans="1:6" x14ac:dyDescent="0.25">
      <c r="A22" s="11">
        <f>B22-4</f>
        <v>41803</v>
      </c>
      <c r="B22" s="11">
        <v>41807</v>
      </c>
      <c r="C22" s="10">
        <v>3.2</v>
      </c>
      <c r="D22" s="9">
        <f>VLOOKUP(A22-2,доллар!$A$2:$B$5880,2,FALSE)</f>
        <v>34.368099999999998</v>
      </c>
      <c r="E22" s="12">
        <f t="shared" si="3"/>
        <v>9.310959872672625E-2</v>
      </c>
      <c r="F22" s="9">
        <v>2013</v>
      </c>
    </row>
    <row r="23" spans="1:6" x14ac:dyDescent="0.25">
      <c r="A23" s="11">
        <f>B23-5</f>
        <v>42165</v>
      </c>
      <c r="B23" s="11">
        <v>42170</v>
      </c>
      <c r="C23" s="10">
        <v>0.45</v>
      </c>
      <c r="D23" s="9">
        <f>VLOOKUP(A23,доллар!$A$2:$B$5880,2,FALSE)</f>
        <v>55.91</v>
      </c>
      <c r="E23" s="12">
        <f t="shared" si="3"/>
        <v>8.0486496154534085E-3</v>
      </c>
      <c r="F23" s="9">
        <v>2014</v>
      </c>
    </row>
    <row r="24" spans="1:6" x14ac:dyDescent="0.25">
      <c r="A24" s="11">
        <f>B24-5</f>
        <v>42530</v>
      </c>
      <c r="B24" s="11">
        <v>42535</v>
      </c>
      <c r="C24" s="10">
        <v>1.97</v>
      </c>
      <c r="D24" s="9">
        <f>VLOOKUP(A24,доллар!$A$2:$B$5880,2,FALSE)</f>
        <v>64.679699999999997</v>
      </c>
      <c r="E24" s="12">
        <f t="shared" si="3"/>
        <v>3.0457778870341082E-2</v>
      </c>
      <c r="F24" s="9">
        <v>2015</v>
      </c>
    </row>
    <row r="25" spans="1:6" x14ac:dyDescent="0.25">
      <c r="A25" s="11">
        <f>B25-5</f>
        <v>42895</v>
      </c>
      <c r="B25" s="11">
        <v>42900</v>
      </c>
      <c r="C25" s="10">
        <v>6</v>
      </c>
      <c r="D25" s="9">
        <f>VLOOKUP(A25,доллар!$A$2:$B$5880,2,FALSE)</f>
        <v>56.985700000000001</v>
      </c>
      <c r="E25" s="12">
        <f t="shared" si="3"/>
        <v>0.10528957264717288</v>
      </c>
      <c r="F25" s="9">
        <v>2016</v>
      </c>
    </row>
    <row r="26" spans="1:6" x14ac:dyDescent="0.25">
      <c r="A26" s="11">
        <f>B26-4</f>
        <v>43273</v>
      </c>
      <c r="B26" s="11">
        <v>43277</v>
      </c>
      <c r="C26" s="10">
        <v>12</v>
      </c>
      <c r="D26" s="9">
        <f>VLOOKUP(A26,доллар!$A$2:$B$5880,2,FALSE)</f>
        <v>63.787300000000002</v>
      </c>
      <c r="E26" s="12">
        <f t="shared" si="3"/>
        <v>0.18812522241888274</v>
      </c>
      <c r="F26" s="9">
        <v>2017</v>
      </c>
    </row>
    <row r="30" spans="1:6" x14ac:dyDescent="0.25">
      <c r="A30" t="s">
        <v>220</v>
      </c>
    </row>
  </sheetData>
  <pageMargins left="0.7" right="0.7" top="0.75" bottom="0.75" header="0.3" footer="0.3"/>
  <ignoredErrors>
    <ignoredError sqref="D8:D23" formula="1"/>
  </ignoredError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opLeftCell="A31" zoomScale="125" zoomScaleNormal="125" workbookViewId="0">
      <selection activeCell="E50" sqref="E50"/>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f>C6</f>
        <v>2.4</v>
      </c>
      <c r="C2" s="6">
        <f>0</f>
        <v>0</v>
      </c>
      <c r="D2" s="6">
        <f>C7+C8</f>
        <v>11.2</v>
      </c>
      <c r="E2" s="6">
        <f>C9+C10</f>
        <v>12</v>
      </c>
      <c r="F2" s="6">
        <f>C11+C12+C13</f>
        <v>13.9</v>
      </c>
      <c r="G2" s="6">
        <f>C14+C15+C16</f>
        <v>9.6</v>
      </c>
      <c r="H2" s="6">
        <f>C17+C18+C19+C20</f>
        <v>20.100000000000001</v>
      </c>
      <c r="I2" s="6">
        <f>C21+C22+C23</f>
        <v>34.72</v>
      </c>
      <c r="J2" s="6">
        <v>0</v>
      </c>
      <c r="K2" s="6">
        <f>C24</f>
        <v>4.29</v>
      </c>
      <c r="L2" s="6">
        <f>C25+C26+C27</f>
        <v>14.05</v>
      </c>
      <c r="M2" s="6">
        <f>C28+C29+C30</f>
        <v>12.33</v>
      </c>
      <c r="N2" s="6">
        <f>C31+C32+C33</f>
        <v>6.3599999999999994</v>
      </c>
      <c r="O2" s="6">
        <f>C34+C35+C36</f>
        <v>62.86</v>
      </c>
      <c r="P2" s="6">
        <f>C37+C38+C39</f>
        <v>53.260000000000005</v>
      </c>
      <c r="Q2" s="6">
        <f>C40+C41+C42</f>
        <v>73.14</v>
      </c>
      <c r="R2" s="6">
        <f>C43+C44+C45</f>
        <v>110.06</v>
      </c>
      <c r="S2" s="6">
        <f>C46+C47+C48</f>
        <v>156.37</v>
      </c>
    </row>
    <row r="3" spans="1:19" x14ac:dyDescent="0.25">
      <c r="A3" s="6" t="s">
        <v>206</v>
      </c>
      <c r="B3" s="13">
        <f>E6</f>
        <v>8.3246618106139439E-2</v>
      </c>
      <c r="C3" s="13">
        <v>0</v>
      </c>
      <c r="D3" s="13">
        <f>E7+E8</f>
        <v>0.36749912095795823</v>
      </c>
      <c r="E3" s="13">
        <f>E9+E10</f>
        <v>0.4154907544773585</v>
      </c>
      <c r="F3" s="13">
        <f>E11+E12+E13</f>
        <v>0.49367625758979106</v>
      </c>
      <c r="G3" s="13">
        <f>E14+E15+E16</f>
        <v>0.35513868227376749</v>
      </c>
      <c r="H3" s="13">
        <f>E17+E18+E19+E20</f>
        <v>0.7851305509255494</v>
      </c>
      <c r="I3" s="13">
        <f>E21+E22+E23</f>
        <v>1.391668561542988</v>
      </c>
      <c r="J3" s="6">
        <v>0</v>
      </c>
      <c r="K3" s="13">
        <f>E24</f>
        <v>0.14060641021018855</v>
      </c>
      <c r="L3" s="13">
        <f>E25+E26+E27</f>
        <v>0.48787614865486434</v>
      </c>
      <c r="M3" s="13">
        <f>E28+E29+E30</f>
        <v>0.40129389105325686</v>
      </c>
      <c r="N3" s="13">
        <f>E31+E32+E33</f>
        <v>0.19854992016148976</v>
      </c>
      <c r="O3" s="13">
        <f>E34+E35+E36</f>
        <v>1.4034920277067189</v>
      </c>
      <c r="P3" s="13">
        <f>E37+E38+E39</f>
        <v>0.89184817511132475</v>
      </c>
      <c r="Q3" s="13">
        <f>E40+E41+E42</f>
        <v>1.1415060037856286</v>
      </c>
      <c r="R3" s="13">
        <f>E43+E44+E45</f>
        <v>1.8987244680539286</v>
      </c>
      <c r="S3" s="13">
        <f>E46+E47+E48</f>
        <v>2.4181520811002546</v>
      </c>
    </row>
    <row r="5" spans="1:19" ht="60" x14ac:dyDescent="0.25">
      <c r="A5" s="9" t="s">
        <v>184</v>
      </c>
      <c r="B5" s="9" t="s">
        <v>185</v>
      </c>
      <c r="C5" s="9" t="s">
        <v>186</v>
      </c>
      <c r="D5" s="9" t="s">
        <v>187</v>
      </c>
      <c r="E5" s="9" t="s">
        <v>188</v>
      </c>
      <c r="F5" s="9" t="s">
        <v>189</v>
      </c>
    </row>
    <row r="6" spans="1:19" x14ac:dyDescent="0.25">
      <c r="A6" s="11">
        <f>B6</f>
        <v>37014</v>
      </c>
      <c r="B6" s="16">
        <v>37014</v>
      </c>
      <c r="C6" s="9">
        <v>2.4</v>
      </c>
      <c r="D6" s="9">
        <f>VLOOKUP(A6-4,доллар!$A$2:$B$5880,2,FALSE)</f>
        <v>28.83</v>
      </c>
      <c r="E6" s="12">
        <f>C6/D6</f>
        <v>8.3246618106139439E-2</v>
      </c>
      <c r="F6" s="9">
        <v>2000</v>
      </c>
    </row>
    <row r="7" spans="1:19" x14ac:dyDescent="0.25">
      <c r="A7" s="11">
        <f t="shared" ref="A7:A33" si="0">B7</f>
        <v>37764</v>
      </c>
      <c r="B7" s="16">
        <v>37764</v>
      </c>
      <c r="C7" s="9">
        <v>3</v>
      </c>
      <c r="D7" s="9">
        <f>VLOOKUP(A7,доллар!$A$2:$B$5880,2,FALSE)</f>
        <v>30.831600000000002</v>
      </c>
      <c r="E7" s="12">
        <f t="shared" ref="E7:E12" si="1">C7/D7</f>
        <v>9.7302767290701739E-2</v>
      </c>
      <c r="F7" s="9">
        <v>2002</v>
      </c>
    </row>
    <row r="8" spans="1:19" x14ac:dyDescent="0.25">
      <c r="A8" s="11">
        <f t="shared" si="0"/>
        <v>37802</v>
      </c>
      <c r="B8" s="11">
        <v>37802</v>
      </c>
      <c r="C8" s="10">
        <v>8.1999999999999993</v>
      </c>
      <c r="D8" s="9">
        <f>VLOOKUP(A8-2,доллар!$A$2:$B$5880,2,FALSE)</f>
        <v>30.348299999999998</v>
      </c>
      <c r="E8" s="12">
        <f t="shared" si="1"/>
        <v>0.27019635366725647</v>
      </c>
      <c r="F8" s="9" t="s">
        <v>307</v>
      </c>
    </row>
    <row r="9" spans="1:19" ht="30" x14ac:dyDescent="0.25">
      <c r="A9" s="11">
        <f t="shared" si="0"/>
        <v>38079</v>
      </c>
      <c r="B9" s="11">
        <v>38079</v>
      </c>
      <c r="C9" s="10">
        <v>2.8</v>
      </c>
      <c r="D9" s="9">
        <f>VLOOKUP(A9,доллар!$A$2:$B$5880,2,FALSE)</f>
        <v>28.502400000000002</v>
      </c>
      <c r="E9" s="12">
        <f t="shared" si="1"/>
        <v>9.8237341416863133E-2</v>
      </c>
      <c r="F9" s="9" t="s">
        <v>308</v>
      </c>
    </row>
    <row r="10" spans="1:19" x14ac:dyDescent="0.25">
      <c r="A10" s="11">
        <f t="shared" si="0"/>
        <v>38283</v>
      </c>
      <c r="B10" s="11">
        <v>38283</v>
      </c>
      <c r="C10" s="10">
        <v>9.1999999999999993</v>
      </c>
      <c r="D10" s="9">
        <f>VLOOKUP(A10,доллар!$A$2:$B$5880,2,FALSE)</f>
        <v>28.998899999999999</v>
      </c>
      <c r="E10" s="12">
        <f t="shared" si="1"/>
        <v>0.31725341306049537</v>
      </c>
      <c r="F10" s="9" t="s">
        <v>236</v>
      </c>
    </row>
    <row r="11" spans="1:19" ht="30" x14ac:dyDescent="0.25">
      <c r="A11" s="11">
        <f t="shared" si="0"/>
        <v>38463</v>
      </c>
      <c r="B11" s="11">
        <v>38463</v>
      </c>
      <c r="C11" s="10">
        <v>7</v>
      </c>
      <c r="D11" s="9">
        <f>VLOOKUP(A11,доллар!$A$2:$B$5880,2,FALSE)</f>
        <v>27.7241</v>
      </c>
      <c r="E11" s="12">
        <f t="shared" si="1"/>
        <v>0.25248790763270945</v>
      </c>
      <c r="F11" s="9" t="s">
        <v>309</v>
      </c>
    </row>
    <row r="12" spans="1:19" x14ac:dyDescent="0.25">
      <c r="A12" s="11">
        <f t="shared" si="0"/>
        <v>38568</v>
      </c>
      <c r="B12" s="11">
        <v>38568</v>
      </c>
      <c r="C12" s="10">
        <v>3.9</v>
      </c>
      <c r="D12" s="9">
        <f>VLOOKUP(A12,доллар!$A$2:$B$5880,2,FALSE)</f>
        <v>28.603999999999999</v>
      </c>
      <c r="E12" s="12">
        <f t="shared" si="1"/>
        <v>0.13634456719339952</v>
      </c>
      <c r="F12" s="9" t="s">
        <v>198</v>
      </c>
    </row>
    <row r="13" spans="1:19" x14ac:dyDescent="0.25">
      <c r="A13" s="11">
        <f t="shared" si="0"/>
        <v>38644</v>
      </c>
      <c r="B13" s="11">
        <v>38644</v>
      </c>
      <c r="C13" s="10">
        <v>3</v>
      </c>
      <c r="D13" s="9">
        <f>VLOOKUP(A13,доллар!$A$2:$B$5880,2,FALSE)</f>
        <v>28.614000000000001</v>
      </c>
      <c r="E13" s="12">
        <f t="shared" ref="E13:E20" si="2">C13/D13</f>
        <v>0.10484378276368211</v>
      </c>
      <c r="F13" s="9" t="s">
        <v>199</v>
      </c>
    </row>
    <row r="14" spans="1:19" x14ac:dyDescent="0.25">
      <c r="A14" s="11">
        <f t="shared" si="0"/>
        <v>38828</v>
      </c>
      <c r="B14" s="11">
        <v>38828</v>
      </c>
      <c r="C14" s="10">
        <v>4</v>
      </c>
      <c r="D14" s="9">
        <f>VLOOKUP(A14,доллар!$A$2:$B$5880,2,FALSE)</f>
        <v>27.4666</v>
      </c>
      <c r="E14" s="12">
        <f t="shared" si="2"/>
        <v>0.14563142143548893</v>
      </c>
      <c r="F14" s="9">
        <v>2005</v>
      </c>
    </row>
    <row r="15" spans="1:19" x14ac:dyDescent="0.25">
      <c r="A15" s="11">
        <f t="shared" si="0"/>
        <v>38936</v>
      </c>
      <c r="B15" s="11">
        <v>38936</v>
      </c>
      <c r="C15" s="10">
        <v>3.6</v>
      </c>
      <c r="D15" s="9">
        <f>VLOOKUP(A15-2,доллар!$A$2:$B$5880,2,FALSE)</f>
        <v>26.771000000000001</v>
      </c>
      <c r="E15" s="12">
        <f t="shared" si="2"/>
        <v>0.13447387097979158</v>
      </c>
      <c r="F15" s="9" t="s">
        <v>200</v>
      </c>
    </row>
    <row r="16" spans="1:19" x14ac:dyDescent="0.25">
      <c r="A16" s="11">
        <f t="shared" si="0"/>
        <v>39037</v>
      </c>
      <c r="B16" s="11">
        <v>39037</v>
      </c>
      <c r="C16" s="10">
        <v>2</v>
      </c>
      <c r="D16" s="9">
        <f>VLOOKUP(A16,доллар!$A$2:$B$5880,2,FALSE)</f>
        <v>26.654800000000002</v>
      </c>
      <c r="E16" s="12">
        <f t="shared" si="2"/>
        <v>7.5033389858487023E-2</v>
      </c>
      <c r="F16" s="9" t="s">
        <v>218</v>
      </c>
    </row>
    <row r="17" spans="1:6" x14ac:dyDescent="0.25">
      <c r="A17" s="11">
        <f t="shared" si="0"/>
        <v>39198</v>
      </c>
      <c r="B17" s="11">
        <v>39198</v>
      </c>
      <c r="C17" s="10">
        <v>5</v>
      </c>
      <c r="D17" s="9">
        <f>VLOOKUP(A17,доллар!$A$2:$B$5880,2,FALSE)</f>
        <v>25.694800000000001</v>
      </c>
      <c r="E17" s="12">
        <f t="shared" si="2"/>
        <v>0.19459190186341205</v>
      </c>
      <c r="F17" s="9">
        <v>2006</v>
      </c>
    </row>
    <row r="18" spans="1:6" x14ac:dyDescent="0.25">
      <c r="A18" s="11">
        <f t="shared" si="0"/>
        <v>39220</v>
      </c>
      <c r="B18" s="11">
        <v>39220</v>
      </c>
      <c r="C18" s="10">
        <v>2.6</v>
      </c>
      <c r="D18" s="9">
        <f>VLOOKUP(A18,доллар!$A$2:$B$5880,2,FALSE)</f>
        <v>25.807400000000001</v>
      </c>
      <c r="E18" s="12">
        <f t="shared" ref="E18" si="3">C18/D18</f>
        <v>0.10074629757356417</v>
      </c>
      <c r="F18" s="9" t="s">
        <v>284</v>
      </c>
    </row>
    <row r="19" spans="1:6" x14ac:dyDescent="0.25">
      <c r="A19" s="11">
        <f t="shared" si="0"/>
        <v>39314</v>
      </c>
      <c r="B19" s="11">
        <v>39314</v>
      </c>
      <c r="C19" s="10">
        <v>10</v>
      </c>
      <c r="D19" s="9">
        <f>VLOOKUP(A19-2,доллар!$A$2:$B$5880,2,FALSE)</f>
        <v>25.7818</v>
      </c>
      <c r="E19" s="12">
        <f t="shared" si="2"/>
        <v>0.38787051330783728</v>
      </c>
      <c r="F19" s="9" t="s">
        <v>201</v>
      </c>
    </row>
    <row r="20" spans="1:6" x14ac:dyDescent="0.25">
      <c r="A20" s="11">
        <f t="shared" si="0"/>
        <v>39400</v>
      </c>
      <c r="B20" s="11">
        <v>39400</v>
      </c>
      <c r="C20" s="10">
        <v>2.5</v>
      </c>
      <c r="D20" s="9">
        <f>VLOOKUP(A20,доллар!$A$2:$B$5880,2,FALSE)</f>
        <v>24.528600000000001</v>
      </c>
      <c r="E20" s="12">
        <f t="shared" si="2"/>
        <v>0.10192183818073595</v>
      </c>
      <c r="F20" s="9" t="s">
        <v>202</v>
      </c>
    </row>
    <row r="21" spans="1:6" ht="30" x14ac:dyDescent="0.25">
      <c r="A21" s="11">
        <f t="shared" si="0"/>
        <v>39583</v>
      </c>
      <c r="B21" s="11">
        <v>39583</v>
      </c>
      <c r="C21" s="10">
        <v>9.1999999999999993</v>
      </c>
      <c r="D21" s="9">
        <f>VLOOKUP(A21,доллар!$A$2:$B$5880,2,FALSE)</f>
        <v>23.8521</v>
      </c>
      <c r="E21" s="12">
        <f t="shared" ref="E21:E32" si="4">C21/D21</f>
        <v>0.38571027289001802</v>
      </c>
      <c r="F21" s="9" t="s">
        <v>310</v>
      </c>
    </row>
    <row r="22" spans="1:6" x14ac:dyDescent="0.25">
      <c r="A22" s="11">
        <f t="shared" si="0"/>
        <v>39680</v>
      </c>
      <c r="B22" s="11">
        <v>39680</v>
      </c>
      <c r="C22" s="10">
        <v>18.350000000000001</v>
      </c>
      <c r="D22" s="9">
        <f>VLOOKUP(A22,доллар!$A$2:$B$5880,2,FALSE)</f>
        <v>24.5703</v>
      </c>
      <c r="E22" s="12">
        <f t="shared" si="4"/>
        <v>0.7468366279614006</v>
      </c>
      <c r="F22" s="9" t="s">
        <v>204</v>
      </c>
    </row>
    <row r="23" spans="1:6" x14ac:dyDescent="0.25">
      <c r="A23" s="11">
        <f t="shared" si="0"/>
        <v>39766</v>
      </c>
      <c r="B23" s="11">
        <v>39766</v>
      </c>
      <c r="C23" s="10">
        <v>7.17</v>
      </c>
      <c r="D23" s="9">
        <f>VLOOKUP(A23,доллар!$A$2:$B$5880,2,FALSE)</f>
        <v>27.670400000000001</v>
      </c>
      <c r="E23" s="12">
        <f t="shared" si="4"/>
        <v>0.25912166069156933</v>
      </c>
      <c r="F23" s="9" t="s">
        <v>209</v>
      </c>
    </row>
    <row r="24" spans="1:6" x14ac:dyDescent="0.25">
      <c r="A24" s="11">
        <f t="shared" si="0"/>
        <v>40494</v>
      </c>
      <c r="B24" s="11">
        <v>40494</v>
      </c>
      <c r="C24" s="10">
        <v>4.29</v>
      </c>
      <c r="D24" s="9">
        <f>VLOOKUP(A24,доллар!$A$2:$B$5880,2,FALSE)</f>
        <v>30.5107</v>
      </c>
      <c r="E24" s="12">
        <f t="shared" si="4"/>
        <v>0.14060641021018855</v>
      </c>
      <c r="F24" s="9" t="s">
        <v>211</v>
      </c>
    </row>
    <row r="25" spans="1:6" ht="30" x14ac:dyDescent="0.25">
      <c r="A25" s="11">
        <f t="shared" si="0"/>
        <v>40685</v>
      </c>
      <c r="B25" s="11">
        <v>40685</v>
      </c>
      <c r="C25" s="10">
        <v>6.32</v>
      </c>
      <c r="D25" s="9">
        <f>VLOOKUP(A25-2,доллар!$A$2:$B$5880,2,FALSE)</f>
        <v>27.960799999999999</v>
      </c>
      <c r="E25" s="12">
        <f t="shared" si="4"/>
        <v>0.22603072873451405</v>
      </c>
      <c r="F25" s="9" t="s">
        <v>311</v>
      </c>
    </row>
    <row r="26" spans="1:6" x14ac:dyDescent="0.25">
      <c r="A26" s="11">
        <f t="shared" si="0"/>
        <v>40779</v>
      </c>
      <c r="B26" s="11">
        <v>40779</v>
      </c>
      <c r="C26" s="10">
        <v>4.37</v>
      </c>
      <c r="D26" s="9">
        <f>VLOOKUP(A26,доллар!$A$2:$B$5880,2,FALSE)</f>
        <v>28.954699999999999</v>
      </c>
      <c r="E26" s="12">
        <f t="shared" si="4"/>
        <v>0.15092541107315913</v>
      </c>
      <c r="F26" s="9" t="s">
        <v>259</v>
      </c>
    </row>
    <row r="27" spans="1:6" x14ac:dyDescent="0.25">
      <c r="A27" s="11">
        <f t="shared" si="0"/>
        <v>40862</v>
      </c>
      <c r="B27" s="11">
        <v>40862</v>
      </c>
      <c r="C27" s="10">
        <v>3.36</v>
      </c>
      <c r="D27" s="9">
        <f>VLOOKUP(A27,доллар!$A$2:$B$5880,2,FALSE)</f>
        <v>30.292100000000001</v>
      </c>
      <c r="E27" s="12">
        <f t="shared" si="4"/>
        <v>0.11092000884719118</v>
      </c>
      <c r="F27" s="9" t="s">
        <v>193</v>
      </c>
    </row>
    <row r="28" spans="1:6" ht="30" x14ac:dyDescent="0.25">
      <c r="A28" s="11">
        <f t="shared" si="0"/>
        <v>41044</v>
      </c>
      <c r="B28" s="11">
        <v>41044</v>
      </c>
      <c r="C28" s="10">
        <v>7.63</v>
      </c>
      <c r="D28" s="9">
        <f>VLOOKUP(A28,доллар!$A$2:$B$5880,2,FALSE)</f>
        <v>30.2652</v>
      </c>
      <c r="E28" s="12">
        <f t="shared" si="4"/>
        <v>0.25210472754186325</v>
      </c>
      <c r="F28" s="9" t="s">
        <v>312</v>
      </c>
    </row>
    <row r="29" spans="1:6" x14ac:dyDescent="0.25">
      <c r="A29" s="11">
        <f t="shared" si="0"/>
        <v>41131</v>
      </c>
      <c r="B29" s="11">
        <v>41131</v>
      </c>
      <c r="C29" s="10">
        <v>1.52</v>
      </c>
      <c r="D29" s="9">
        <f>VLOOKUP(A29,доллар!$A$2:$B$5880,2,FALSE)</f>
        <v>31.480699999999999</v>
      </c>
      <c r="E29" s="12">
        <f t="shared" si="4"/>
        <v>4.8283551509337469E-2</v>
      </c>
      <c r="F29" s="9" t="s">
        <v>262</v>
      </c>
    </row>
    <row r="30" spans="1:6" x14ac:dyDescent="0.25">
      <c r="A30" s="11">
        <f t="shared" si="0"/>
        <v>41222</v>
      </c>
      <c r="B30" s="11">
        <v>41222</v>
      </c>
      <c r="C30" s="10">
        <v>3.18</v>
      </c>
      <c r="D30" s="9">
        <f>VLOOKUP(A30,доллар!$A$2:$B$5880,2,FALSE)</f>
        <v>31.514600000000002</v>
      </c>
      <c r="E30" s="12">
        <f t="shared" si="4"/>
        <v>0.10090561200205619</v>
      </c>
      <c r="F30" s="9" t="s">
        <v>194</v>
      </c>
    </row>
    <row r="31" spans="1:6" ht="30" x14ac:dyDescent="0.25">
      <c r="A31" s="11">
        <f t="shared" si="0"/>
        <v>41390</v>
      </c>
      <c r="B31" s="11">
        <v>41390</v>
      </c>
      <c r="C31" s="10">
        <v>2.3199999999999998</v>
      </c>
      <c r="D31" s="9">
        <f>VLOOKUP(A31,доллар!$A$2:$B$5880,2,FALSE)</f>
        <v>31.3169</v>
      </c>
      <c r="E31" s="12">
        <f t="shared" si="4"/>
        <v>7.4081406524911464E-2</v>
      </c>
      <c r="F31" s="9" t="s">
        <v>301</v>
      </c>
    </row>
    <row r="32" spans="1:6" x14ac:dyDescent="0.25">
      <c r="A32" s="11">
        <f t="shared" si="0"/>
        <v>41498</v>
      </c>
      <c r="B32" s="11">
        <v>41498</v>
      </c>
      <c r="C32" s="10">
        <v>2.0299999999999998</v>
      </c>
      <c r="D32" s="9">
        <f>VLOOKUP(A32-2,доллар!$A$2:$B$5880,2,FALSE)</f>
        <v>32.860599999999998</v>
      </c>
      <c r="E32" s="12">
        <f t="shared" si="4"/>
        <v>6.1776108774641972E-2</v>
      </c>
      <c r="F32" s="9" t="s">
        <v>229</v>
      </c>
    </row>
    <row r="33" spans="1:6" x14ac:dyDescent="0.25">
      <c r="A33" s="11">
        <f t="shared" si="0"/>
        <v>41578</v>
      </c>
      <c r="B33" s="11">
        <v>41578</v>
      </c>
      <c r="C33" s="10">
        <v>2.0099999999999998</v>
      </c>
      <c r="D33" s="9">
        <f>VLOOKUP(A33,доллар!$A$2:$B$5880,2,FALSE)</f>
        <v>32.061300000000003</v>
      </c>
      <c r="E33" s="12">
        <f t="shared" ref="E33:E39" si="5">C33/D33</f>
        <v>6.2692404861936335E-2</v>
      </c>
      <c r="F33" s="9" t="s">
        <v>212</v>
      </c>
    </row>
    <row r="34" spans="1:6" ht="30" x14ac:dyDescent="0.25">
      <c r="A34" s="11">
        <f>B34-4</f>
        <v>41809</v>
      </c>
      <c r="B34" s="11">
        <v>41813</v>
      </c>
      <c r="C34" s="10">
        <v>6.26</v>
      </c>
      <c r="D34" s="9">
        <f>VLOOKUP(A34-2,доллар!$A$2:$B$5880,2,FALSE)</f>
        <v>34.565399999999997</v>
      </c>
      <c r="E34" s="12">
        <f t="shared" si="5"/>
        <v>0.18110596145278227</v>
      </c>
      <c r="F34" s="9" t="s">
        <v>313</v>
      </c>
    </row>
    <row r="35" spans="1:6" x14ac:dyDescent="0.25">
      <c r="A35" s="11">
        <f>B35-4</f>
        <v>41900</v>
      </c>
      <c r="B35" s="11">
        <v>41904</v>
      </c>
      <c r="C35" s="10">
        <v>2.14</v>
      </c>
      <c r="D35" s="9">
        <f>VLOOKUP(A35-2,доллар!$A$2:$B$5880,2,FALSE)</f>
        <v>37.9861</v>
      </c>
      <c r="E35" s="12">
        <f t="shared" si="5"/>
        <v>5.6336396734595028E-2</v>
      </c>
      <c r="F35" s="9" t="s">
        <v>230</v>
      </c>
    </row>
    <row r="36" spans="1:6" x14ac:dyDescent="0.25">
      <c r="A36" s="11">
        <f>B36-4</f>
        <v>41964</v>
      </c>
      <c r="B36" s="11">
        <v>41968</v>
      </c>
      <c r="C36" s="10">
        <v>54.46</v>
      </c>
      <c r="D36" s="9">
        <f>VLOOKUP(A36,доллар!$A$2:$B$5880,2,FALSE)</f>
        <v>46.704700000000003</v>
      </c>
      <c r="E36" s="12">
        <f t="shared" si="5"/>
        <v>1.1660496695193416</v>
      </c>
      <c r="F36" s="9" t="s">
        <v>213</v>
      </c>
    </row>
    <row r="37" spans="1:6" ht="30" x14ac:dyDescent="0.25">
      <c r="A37" s="11">
        <f>B37-2</f>
        <v>42158</v>
      </c>
      <c r="B37" s="11">
        <v>42160</v>
      </c>
      <c r="C37" s="10">
        <v>27.46</v>
      </c>
      <c r="D37" s="9">
        <f>VLOOKUP(A37,доллар!$A$2:$B$5880,2,FALSE)</f>
        <v>53.441299999999998</v>
      </c>
      <c r="E37" s="12">
        <f t="shared" si="5"/>
        <v>0.51383480566528139</v>
      </c>
      <c r="F37" s="9" t="s">
        <v>314</v>
      </c>
    </row>
    <row r="38" spans="1:6" x14ac:dyDescent="0.25">
      <c r="A38" s="11">
        <f>B38-4</f>
        <v>42271</v>
      </c>
      <c r="B38" s="11">
        <v>42275</v>
      </c>
      <c r="C38" s="10">
        <v>12.63</v>
      </c>
      <c r="D38" s="9">
        <f>VLOOKUP(A38-2,доллар!$A$2:$B$5880,2,FALSE)</f>
        <v>66.145499999999998</v>
      </c>
      <c r="E38" s="12">
        <f t="shared" si="5"/>
        <v>0.19094269451436607</v>
      </c>
      <c r="F38" s="9" t="s">
        <v>231</v>
      </c>
    </row>
    <row r="39" spans="1:6" x14ac:dyDescent="0.25">
      <c r="A39" s="11">
        <f>B39-4</f>
        <v>42355</v>
      </c>
      <c r="B39" s="11">
        <v>42359</v>
      </c>
      <c r="C39" s="10">
        <v>13.17</v>
      </c>
      <c r="D39" s="9">
        <f>VLOOKUP(A39,доллар!$A$2:$B$5880,2,FALSE)</f>
        <v>70.401200000000003</v>
      </c>
      <c r="E39" s="12">
        <f t="shared" si="5"/>
        <v>0.18707067493167728</v>
      </c>
      <c r="F39" s="9" t="s">
        <v>214</v>
      </c>
    </row>
    <row r="40" spans="1:6" ht="30" x14ac:dyDescent="0.25">
      <c r="A40" s="11">
        <f>B40-4</f>
        <v>42552</v>
      </c>
      <c r="B40" s="11">
        <v>42556</v>
      </c>
      <c r="C40" s="10">
        <v>28.52</v>
      </c>
      <c r="D40" s="9">
        <f>VLOOKUP(A40,доллар!$A$2:$B$5880,2,FALSE)</f>
        <v>64.1755</v>
      </c>
      <c r="E40" s="12">
        <f t="shared" ref="E40:E46" si="6">C40/D40</f>
        <v>0.44440635444990689</v>
      </c>
      <c r="F40" s="9" t="s">
        <v>315</v>
      </c>
    </row>
    <row r="41" spans="1:6" x14ac:dyDescent="0.25">
      <c r="A41" s="11">
        <f>B41-2</f>
        <v>42627</v>
      </c>
      <c r="B41" s="11">
        <v>42629</v>
      </c>
      <c r="C41" s="10">
        <v>19.66</v>
      </c>
      <c r="D41" s="9">
        <f>VLOOKUP(A41,доллар!$A$2:$B$5880,2,FALSE)</f>
        <v>64.810199999999995</v>
      </c>
      <c r="E41" s="12">
        <f t="shared" si="6"/>
        <v>0.30334731261437248</v>
      </c>
      <c r="F41" s="9" t="s">
        <v>196</v>
      </c>
    </row>
    <row r="42" spans="1:6" x14ac:dyDescent="0.25">
      <c r="A42" s="11">
        <f>B42-4</f>
        <v>42713</v>
      </c>
      <c r="B42" s="11">
        <v>42717</v>
      </c>
      <c r="C42" s="10">
        <v>24.96</v>
      </c>
      <c r="D42" s="9">
        <f>VLOOKUP(A42,доллар!$A$2:$B$5880,2,FALSE)</f>
        <v>63.390099999999997</v>
      </c>
      <c r="E42" s="12">
        <f t="shared" si="6"/>
        <v>0.39375233672134924</v>
      </c>
      <c r="F42" s="9" t="s">
        <v>215</v>
      </c>
    </row>
    <row r="43" spans="1:6" ht="30" x14ac:dyDescent="0.25">
      <c r="A43" s="11">
        <f t="shared" ref="A43:A48" si="7">B43-4</f>
        <v>42902</v>
      </c>
      <c r="B43" s="11">
        <v>42906</v>
      </c>
      <c r="C43" s="10">
        <v>52.17</v>
      </c>
      <c r="D43" s="9">
        <f>VLOOKUP(A43,доллар!$A$2:$B$5880,2,FALSE)</f>
        <v>57.4437</v>
      </c>
      <c r="E43" s="12">
        <f t="shared" si="6"/>
        <v>0.90819358780858483</v>
      </c>
      <c r="F43" s="9" t="s">
        <v>316</v>
      </c>
    </row>
    <row r="44" spans="1:6" x14ac:dyDescent="0.25">
      <c r="A44" s="11">
        <f t="shared" si="7"/>
        <v>43000</v>
      </c>
      <c r="B44" s="11">
        <v>43004</v>
      </c>
      <c r="C44" s="10">
        <v>22.28</v>
      </c>
      <c r="D44" s="9">
        <f>VLOOKUP(A44,доллар!$A$2:$B$5880,2,FALSE)</f>
        <v>58.224200000000003</v>
      </c>
      <c r="E44" s="12">
        <f t="shared" si="6"/>
        <v>0.38265875701168928</v>
      </c>
      <c r="F44" s="9" t="s">
        <v>237</v>
      </c>
    </row>
    <row r="45" spans="1:6" x14ac:dyDescent="0.25">
      <c r="A45" s="11">
        <f t="shared" si="7"/>
        <v>43070</v>
      </c>
      <c r="B45" s="11">
        <v>43074</v>
      </c>
      <c r="C45" s="10">
        <v>35.61</v>
      </c>
      <c r="D45" s="9">
        <f>VLOOKUP(A45,доллар!$A$2:$B$5880,2,FALSE)</f>
        <v>58.581400000000002</v>
      </c>
      <c r="E45" s="12">
        <f t="shared" si="6"/>
        <v>0.60787212323365436</v>
      </c>
      <c r="F45" s="9" t="s">
        <v>216</v>
      </c>
    </row>
    <row r="46" spans="1:6" ht="30" x14ac:dyDescent="0.25">
      <c r="A46" s="11">
        <f t="shared" si="7"/>
        <v>43266</v>
      </c>
      <c r="B46" s="11">
        <v>43270</v>
      </c>
      <c r="C46" s="10">
        <f>27.72+38.32</f>
        <v>66.039999999999992</v>
      </c>
      <c r="D46" s="9">
        <f>VLOOKUP(A46,доллар!$A$2:$B$5880,2,FALSE)</f>
        <v>62.251100000000001</v>
      </c>
      <c r="E46" s="12">
        <f t="shared" si="6"/>
        <v>1.0608647879314581</v>
      </c>
      <c r="F46" s="9" t="s">
        <v>317</v>
      </c>
    </row>
    <row r="47" spans="1:6" x14ac:dyDescent="0.25">
      <c r="A47" s="11">
        <f t="shared" si="7"/>
        <v>43364</v>
      </c>
      <c r="B47" s="11">
        <v>43368</v>
      </c>
      <c r="C47" s="10">
        <v>45.94</v>
      </c>
      <c r="D47" s="9">
        <f>VLOOKUP(A47,доллар!$A$2:$B$5880,2,FALSE)</f>
        <v>66.472499999999997</v>
      </c>
      <c r="E47" s="12">
        <f t="shared" ref="E47:E48" si="8">C47/D47</f>
        <v>0.69111286622287416</v>
      </c>
      <c r="F47" s="9" t="s">
        <v>207</v>
      </c>
    </row>
    <row r="48" spans="1:6" x14ac:dyDescent="0.25">
      <c r="A48" s="11">
        <f t="shared" si="7"/>
        <v>43434</v>
      </c>
      <c r="B48" s="11">
        <v>43438</v>
      </c>
      <c r="C48" s="10">
        <v>44.39</v>
      </c>
      <c r="D48" s="9">
        <f>VLOOKUP(A48,доллар!$A$2:$B$5880,2,FALSE)</f>
        <v>66.634200000000007</v>
      </c>
      <c r="E48" s="12">
        <f t="shared" si="8"/>
        <v>0.66617442694592255</v>
      </c>
      <c r="F48" s="9" t="s">
        <v>257</v>
      </c>
    </row>
    <row r="50" spans="1:1" x14ac:dyDescent="0.25">
      <c r="A50" t="s">
        <v>306</v>
      </c>
    </row>
    <row r="53" spans="1:1" x14ac:dyDescent="0.25">
      <c r="A53" t="s">
        <v>220</v>
      </c>
    </row>
  </sheetData>
  <pageMargins left="0.7" right="0.7" top="0.75" bottom="0.75" header="0.3" footer="0.3"/>
  <pageSetup paperSize="9" orientation="portrait" horizontalDpi="4294967295" verticalDpi="4294967295"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C6+C7</f>
        <v>27</v>
      </c>
      <c r="F2" s="6">
        <f>C8</f>
        <v>11</v>
      </c>
      <c r="G2" s="6">
        <f>C9</f>
        <v>14</v>
      </c>
      <c r="H2" s="6">
        <f>C10</f>
        <v>19.7</v>
      </c>
      <c r="I2" s="6">
        <f>C11+C12</f>
        <v>45.18</v>
      </c>
      <c r="J2" s="6">
        <f>0</f>
        <v>0</v>
      </c>
      <c r="K2" s="6">
        <v>0</v>
      </c>
      <c r="L2" s="6">
        <v>0</v>
      </c>
      <c r="M2" s="6">
        <v>0</v>
      </c>
      <c r="N2" s="6">
        <f>C13</f>
        <v>52.52</v>
      </c>
      <c r="O2" s="6">
        <f>C14</f>
        <v>52.52</v>
      </c>
      <c r="P2" s="6">
        <v>0</v>
      </c>
      <c r="Q2" s="6">
        <v>0</v>
      </c>
      <c r="R2" s="6">
        <v>0</v>
      </c>
      <c r="S2" s="6">
        <v>0</v>
      </c>
    </row>
    <row r="3" spans="1:19" x14ac:dyDescent="0.25">
      <c r="A3" s="6" t="s">
        <v>206</v>
      </c>
      <c r="B3" s="6" t="s">
        <v>206</v>
      </c>
      <c r="C3" s="6" t="s">
        <v>206</v>
      </c>
      <c r="D3" s="6" t="s">
        <v>206</v>
      </c>
      <c r="E3" s="13">
        <f>E6+E7</f>
        <v>0.94405670534656494</v>
      </c>
      <c r="F3" s="13">
        <f>E8</f>
        <v>0.39676671199425773</v>
      </c>
      <c r="G3" s="13">
        <f>E9</f>
        <v>0.51781084369879682</v>
      </c>
      <c r="H3" s="13">
        <f>E10</f>
        <v>0.75709827673671426</v>
      </c>
      <c r="I3" s="13">
        <f>E11+E12</f>
        <v>1.8782288624576218</v>
      </c>
      <c r="J3" s="6">
        <f>0</f>
        <v>0</v>
      </c>
      <c r="K3" s="6">
        <v>0</v>
      </c>
      <c r="L3" s="6">
        <v>0</v>
      </c>
      <c r="M3" s="6">
        <v>0</v>
      </c>
      <c r="N3" s="13">
        <f>E13</f>
        <v>1.6609372974032834</v>
      </c>
      <c r="O3" s="13">
        <f>E14</f>
        <v>1.5154094519769286</v>
      </c>
      <c r="P3" s="6">
        <v>0</v>
      </c>
      <c r="Q3" s="6">
        <v>0</v>
      </c>
      <c r="R3" s="6">
        <v>0</v>
      </c>
      <c r="S3" s="6">
        <v>0</v>
      </c>
    </row>
    <row r="5" spans="1:19" ht="60" x14ac:dyDescent="0.25">
      <c r="A5" s="9" t="s">
        <v>184</v>
      </c>
      <c r="B5" s="9" t="s">
        <v>185</v>
      </c>
      <c r="C5" s="9" t="s">
        <v>186</v>
      </c>
      <c r="D5" s="9" t="s">
        <v>187</v>
      </c>
      <c r="E5" s="9" t="s">
        <v>188</v>
      </c>
      <c r="F5" s="9" t="s">
        <v>189</v>
      </c>
    </row>
    <row r="6" spans="1:19" x14ac:dyDescent="0.25">
      <c r="A6" s="11">
        <f>B6</f>
        <v>38079</v>
      </c>
      <c r="B6" s="16">
        <v>38079</v>
      </c>
      <c r="C6" s="9">
        <v>17</v>
      </c>
      <c r="D6" s="9">
        <f>VLOOKUP(A6,доллар!$A$2:$B$5880,2,FALSE)</f>
        <v>28.502400000000002</v>
      </c>
      <c r="E6" s="12">
        <f>C6/D6</f>
        <v>0.59644100145952617</v>
      </c>
      <c r="F6" s="9">
        <v>2003</v>
      </c>
    </row>
    <row r="7" spans="1:19" x14ac:dyDescent="0.25">
      <c r="A7" s="11">
        <f t="shared" ref="A7:A13" si="0">B7</f>
        <v>38288</v>
      </c>
      <c r="B7" s="16">
        <v>38288</v>
      </c>
      <c r="C7" s="9">
        <v>10</v>
      </c>
      <c r="D7" s="9">
        <f>VLOOKUP(A7,доллар!$A$2:$B$5880,2,FALSE)</f>
        <v>28.767399999999999</v>
      </c>
      <c r="E7" s="12">
        <f t="shared" ref="E7:E12" si="1">C7/D7</f>
        <v>0.34761570388703883</v>
      </c>
      <c r="F7" s="9" t="s">
        <v>236</v>
      </c>
    </row>
    <row r="8" spans="1:19" x14ac:dyDescent="0.25">
      <c r="A8" s="11">
        <f t="shared" si="0"/>
        <v>38463</v>
      </c>
      <c r="B8" s="11">
        <v>38463</v>
      </c>
      <c r="C8" s="10">
        <v>11</v>
      </c>
      <c r="D8" s="9">
        <f>VLOOKUP(A8,доллар!$A$2:$B$5880,2,FALSE)</f>
        <v>27.7241</v>
      </c>
      <c r="E8" s="12">
        <f t="shared" si="1"/>
        <v>0.39676671199425773</v>
      </c>
      <c r="F8" s="9">
        <v>2004</v>
      </c>
    </row>
    <row r="9" spans="1:19" x14ac:dyDescent="0.25">
      <c r="A9" s="11">
        <f t="shared" si="0"/>
        <v>38884</v>
      </c>
      <c r="B9" s="11">
        <v>38884</v>
      </c>
      <c r="C9" s="10">
        <v>14</v>
      </c>
      <c r="D9" s="9">
        <f>VLOOKUP(A9,доллар!$A$2:$B$5880,2,FALSE)</f>
        <v>27.036899999999999</v>
      </c>
      <c r="E9" s="12">
        <f t="shared" si="1"/>
        <v>0.51781084369879682</v>
      </c>
      <c r="F9" s="9">
        <v>2005</v>
      </c>
    </row>
    <row r="10" spans="1:19" x14ac:dyDescent="0.25">
      <c r="A10" s="11">
        <f t="shared" si="0"/>
        <v>39173</v>
      </c>
      <c r="B10" s="11">
        <v>39173</v>
      </c>
      <c r="C10" s="10">
        <v>19.7</v>
      </c>
      <c r="D10" s="9">
        <f>VLOOKUP(A10-2,доллар!$A$2:$B$5880,2,FALSE)</f>
        <v>26.020399999999999</v>
      </c>
      <c r="E10" s="12">
        <f t="shared" si="1"/>
        <v>0.75709827673671426</v>
      </c>
      <c r="F10" s="9">
        <v>2006</v>
      </c>
    </row>
    <row r="11" spans="1:19" x14ac:dyDescent="0.25">
      <c r="A11" s="11">
        <f t="shared" si="0"/>
        <v>39549</v>
      </c>
      <c r="B11" s="11">
        <v>39549</v>
      </c>
      <c r="C11" s="10">
        <v>29.18</v>
      </c>
      <c r="D11" s="9">
        <f>VLOOKUP(A11,доллар!$A$2:$B$5880,2,FALSE)</f>
        <v>23.462800000000001</v>
      </c>
      <c r="E11" s="12">
        <f t="shared" si="1"/>
        <v>1.2436708321257479</v>
      </c>
      <c r="F11" s="9">
        <v>2007</v>
      </c>
    </row>
    <row r="12" spans="1:19" x14ac:dyDescent="0.25">
      <c r="A12" s="11">
        <f t="shared" si="0"/>
        <v>39696</v>
      </c>
      <c r="B12" s="11">
        <v>39696</v>
      </c>
      <c r="C12" s="10">
        <v>16</v>
      </c>
      <c r="D12" s="9">
        <f>VLOOKUP(A12,доллар!$A$2:$B$5880,2,FALSE)</f>
        <v>25.214400000000001</v>
      </c>
      <c r="E12" s="12">
        <f t="shared" si="1"/>
        <v>0.63455803033187386</v>
      </c>
      <c r="F12" s="9" t="s">
        <v>204</v>
      </c>
    </row>
    <row r="13" spans="1:19" x14ac:dyDescent="0.25">
      <c r="A13" s="11">
        <f t="shared" si="0"/>
        <v>41372</v>
      </c>
      <c r="B13" s="11">
        <v>41372</v>
      </c>
      <c r="C13" s="10">
        <v>52.52</v>
      </c>
      <c r="D13" s="9">
        <f>VLOOKUP(A13-2,доллар!$A$2:$B$5880,2,FALSE)</f>
        <v>31.620699999999999</v>
      </c>
      <c r="E13" s="12">
        <f t="shared" ref="E13:E14" si="2">C13/D13</f>
        <v>1.6609372974032834</v>
      </c>
      <c r="F13" s="9">
        <v>2012</v>
      </c>
    </row>
    <row r="14" spans="1:19" x14ac:dyDescent="0.25">
      <c r="A14" s="11">
        <f>B14-2</f>
        <v>41799</v>
      </c>
      <c r="B14" s="11">
        <v>41801</v>
      </c>
      <c r="C14" s="10">
        <v>52.52</v>
      </c>
      <c r="D14" s="9">
        <f>VLOOKUP(A14-2,доллар!$A$2:$B$5880,2,FALSE)</f>
        <v>34.657299999999999</v>
      </c>
      <c r="E14" s="12">
        <f t="shared" si="2"/>
        <v>1.5154094519769286</v>
      </c>
      <c r="F14" s="9">
        <v>2013</v>
      </c>
    </row>
    <row r="31" spans="1:1" x14ac:dyDescent="0.25">
      <c r="A31" t="s">
        <v>220</v>
      </c>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activeCell="E20" sqref="E20"/>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C11</f>
        <v>0.02</v>
      </c>
      <c r="B2" s="6">
        <f>C12</f>
        <v>4.1000000000000002E-2</v>
      </c>
      <c r="C2" s="6">
        <f>C13</f>
        <v>3.3000000000000002E-2</v>
      </c>
      <c r="D2" s="6">
        <f>C14</f>
        <v>3.2000000000000001E-2</v>
      </c>
      <c r="E2" s="6">
        <f>C15</f>
        <v>0.14000000000000001</v>
      </c>
      <c r="F2" s="6">
        <f>C16</f>
        <v>0.4</v>
      </c>
      <c r="G2" s="6">
        <f>C17</f>
        <v>0.8</v>
      </c>
      <c r="H2" s="6">
        <f>C18</f>
        <v>0.53</v>
      </c>
      <c r="I2" s="6">
        <f>C19</f>
        <v>0.6</v>
      </c>
      <c r="J2" s="6">
        <f>C20</f>
        <v>0.6</v>
      </c>
      <c r="K2" s="6">
        <f>C21</f>
        <v>0.45</v>
      </c>
      <c r="L2" s="6">
        <f>C22</f>
        <v>0.5</v>
      </c>
      <c r="M2" s="6">
        <f>C23</f>
        <v>0.6</v>
      </c>
      <c r="N2" s="6">
        <f>C24</f>
        <v>0.5</v>
      </c>
      <c r="O2" s="6">
        <f>C25</f>
        <v>0.6</v>
      </c>
      <c r="P2" s="6">
        <f>C26</f>
        <v>0.65</v>
      </c>
      <c r="Q2" s="6">
        <f>C27</f>
        <v>0.6</v>
      </c>
      <c r="R2" s="6">
        <f>C28</f>
        <v>0.6</v>
      </c>
      <c r="S2" s="6">
        <f>C29</f>
        <v>0.65</v>
      </c>
    </row>
    <row r="3" spans="1:19" x14ac:dyDescent="0.25">
      <c r="A3" s="13">
        <f>E11</f>
        <v>7.0200070200070208E-4</v>
      </c>
      <c r="B3" s="13">
        <f>E12</f>
        <v>1.4305652477320308E-3</v>
      </c>
      <c r="C3" s="13">
        <f>E13</f>
        <v>1.0708618490863602E-3</v>
      </c>
      <c r="D3" s="13">
        <f>E14</f>
        <v>1.0055872944045353E-3</v>
      </c>
      <c r="E3" s="13">
        <f>E15</f>
        <v>4.913366814418626E-3</v>
      </c>
      <c r="F3" s="13">
        <f>E16</f>
        <v>1.4441997328230495E-2</v>
      </c>
      <c r="G3" s="13">
        <f>E17</f>
        <v>2.8877947355501973E-2</v>
      </c>
      <c r="H3" s="13">
        <f>E18</f>
        <v>2.0347364056573353E-2</v>
      </c>
      <c r="I3" s="13">
        <f>E19</f>
        <v>2.5324576657493544E-2</v>
      </c>
      <c r="J3" s="13">
        <f>E20</f>
        <v>1.8652250549464212E-2</v>
      </c>
      <c r="K3" s="13">
        <f>E21</f>
        <v>1.5070479609641089E-2</v>
      </c>
      <c r="L3" s="13">
        <f>E22</f>
        <v>1.7890879945039219E-2</v>
      </c>
      <c r="M3" s="13">
        <f>E23</f>
        <v>1.9847439349533254E-2</v>
      </c>
      <c r="N3" s="13">
        <f>E24</f>
        <v>1.5934883691283937E-2</v>
      </c>
      <c r="O3" s="13">
        <f>E25</f>
        <v>1.7616902831036285E-2</v>
      </c>
      <c r="P3" s="13">
        <f>E26</f>
        <v>1.1482496259356026E-2</v>
      </c>
      <c r="Q3" s="13">
        <f>E27</f>
        <v>9.3965680601255062E-3</v>
      </c>
      <c r="R3" s="13">
        <f>E28</f>
        <v>1.0019939679963126E-2</v>
      </c>
      <c r="S3" s="13">
        <f>E29</f>
        <v>1.044082781308027E-2</v>
      </c>
    </row>
    <row r="5" spans="1:19" ht="60" x14ac:dyDescent="0.25">
      <c r="A5" s="9" t="s">
        <v>184</v>
      </c>
      <c r="B5" s="9" t="s">
        <v>185</v>
      </c>
      <c r="C5" s="9" t="s">
        <v>186</v>
      </c>
      <c r="D5" s="9" t="s">
        <v>187</v>
      </c>
      <c r="E5" s="9" t="s">
        <v>188</v>
      </c>
      <c r="F5" s="9" t="s">
        <v>189</v>
      </c>
    </row>
    <row r="6" spans="1:19" x14ac:dyDescent="0.25">
      <c r="A6" s="11">
        <f>B6</f>
        <v>34773</v>
      </c>
      <c r="B6" s="11">
        <v>34773</v>
      </c>
      <c r="C6" s="9">
        <v>1.7000000000000001E-2</v>
      </c>
      <c r="D6" s="9">
        <f>VLOOKUP(A6,доллар!$A$2:$B$5880,2,FALSE)</f>
        <v>4.7229999999999999</v>
      </c>
      <c r="E6" s="12">
        <f>C6/D6</f>
        <v>3.5994071564683467E-3</v>
      </c>
      <c r="F6" s="9">
        <v>1994</v>
      </c>
    </row>
    <row r="7" spans="1:19" x14ac:dyDescent="0.25">
      <c r="A7" s="11">
        <f t="shared" ref="A7:A24" si="0">B7</f>
        <v>35139</v>
      </c>
      <c r="B7" s="11">
        <v>35139</v>
      </c>
      <c r="C7" s="9">
        <v>3.5000000000000003E-2</v>
      </c>
      <c r="D7" s="9">
        <f>VLOOKUP(A7,доллар!$A$2:$B$5880,2,FALSE)</f>
        <v>4.8339999999999996</v>
      </c>
      <c r="E7" s="12">
        <f t="shared" ref="E7:E29" si="1">C7/D7</f>
        <v>7.2403806371534969E-3</v>
      </c>
      <c r="F7" s="9">
        <v>1995</v>
      </c>
    </row>
    <row r="8" spans="1:19" x14ac:dyDescent="0.25">
      <c r="A8" s="11">
        <f t="shared" si="0"/>
        <v>35504</v>
      </c>
      <c r="B8" s="11">
        <v>35504</v>
      </c>
      <c r="C8" s="10">
        <v>3.5000000000000003E-2</v>
      </c>
      <c r="D8" s="9">
        <f>VLOOKUP(A8,доллар!$A$2:$B$5880,2,FALSE)</f>
        <v>5.7030000000000003</v>
      </c>
      <c r="E8" s="12">
        <f t="shared" si="1"/>
        <v>6.137120813606874E-3</v>
      </c>
      <c r="F8" s="9">
        <v>1996</v>
      </c>
    </row>
    <row r="9" spans="1:19" x14ac:dyDescent="0.25">
      <c r="A9" s="11">
        <f t="shared" si="0"/>
        <v>35869</v>
      </c>
      <c r="B9" s="11">
        <v>35869</v>
      </c>
      <c r="C9" s="10">
        <v>7.0000000000000001E-3</v>
      </c>
      <c r="D9" s="9">
        <f>VLOOKUP(A9-2,доллар!$A$2:$B$5880,2,FALSE)</f>
        <v>6.0860000000000003</v>
      </c>
      <c r="E9" s="12">
        <f t="shared" si="1"/>
        <v>1.1501807426881367E-3</v>
      </c>
      <c r="F9" s="9">
        <v>1997</v>
      </c>
    </row>
    <row r="10" spans="1:19" x14ac:dyDescent="0.25">
      <c r="A10" s="11">
        <f t="shared" si="0"/>
        <v>36234</v>
      </c>
      <c r="B10" s="11">
        <v>36234</v>
      </c>
      <c r="C10" s="10">
        <v>9.1599999999999997E-3</v>
      </c>
      <c r="D10" s="9">
        <f>VLOOKUP(A10-2,доллар!$A$2:$B$5880,2,FALSE)</f>
        <v>23.12</v>
      </c>
      <c r="E10" s="12">
        <f t="shared" si="1"/>
        <v>3.9619377162629756E-4</v>
      </c>
      <c r="F10" s="9">
        <v>1998</v>
      </c>
    </row>
    <row r="11" spans="1:19" x14ac:dyDescent="0.25">
      <c r="A11" s="11">
        <f t="shared" si="0"/>
        <v>36600</v>
      </c>
      <c r="B11" s="11">
        <v>36600</v>
      </c>
      <c r="C11" s="10">
        <v>0.02</v>
      </c>
      <c r="D11" s="9">
        <f>VLOOKUP(A11,доллар!$A$2:$B$5880,2,FALSE)</f>
        <v>28.49</v>
      </c>
      <c r="E11" s="12">
        <f t="shared" si="1"/>
        <v>7.0200070200070208E-4</v>
      </c>
      <c r="F11" s="9">
        <v>1999</v>
      </c>
    </row>
    <row r="12" spans="1:19" x14ac:dyDescent="0.25">
      <c r="A12" s="11">
        <f t="shared" si="0"/>
        <v>36966</v>
      </c>
      <c r="B12" s="11">
        <v>36966</v>
      </c>
      <c r="C12" s="10">
        <v>4.1000000000000002E-2</v>
      </c>
      <c r="D12" s="9">
        <f>VLOOKUP(A12,доллар!$A$2:$B$5880,2,FALSE)</f>
        <v>28.66</v>
      </c>
      <c r="E12" s="12">
        <f t="shared" si="1"/>
        <v>1.4305652477320308E-3</v>
      </c>
      <c r="F12" s="9">
        <v>2000</v>
      </c>
    </row>
    <row r="13" spans="1:19" x14ac:dyDescent="0.25">
      <c r="A13" s="11">
        <f t="shared" si="0"/>
        <v>37299</v>
      </c>
      <c r="B13" s="11">
        <v>37299</v>
      </c>
      <c r="C13" s="10">
        <v>3.3000000000000002E-2</v>
      </c>
      <c r="D13" s="9">
        <f>VLOOKUP(A13,доллар!$A$2:$B$5880,2,FALSE)</f>
        <v>30.816299999999998</v>
      </c>
      <c r="E13" s="12">
        <f t="shared" si="1"/>
        <v>1.0708618490863602E-3</v>
      </c>
      <c r="F13" s="9">
        <v>2001</v>
      </c>
    </row>
    <row r="14" spans="1:19" x14ac:dyDescent="0.25">
      <c r="A14" s="11">
        <f t="shared" si="0"/>
        <v>37652</v>
      </c>
      <c r="B14" s="11">
        <v>37652</v>
      </c>
      <c r="C14" s="10">
        <v>3.2000000000000001E-2</v>
      </c>
      <c r="D14" s="9">
        <f>VLOOKUP(A14,доллар!$A$2:$B$5880,2,FALSE)</f>
        <v>31.822199999999999</v>
      </c>
      <c r="E14" s="12">
        <f t="shared" si="1"/>
        <v>1.0055872944045353E-3</v>
      </c>
      <c r="F14" s="9">
        <v>2002</v>
      </c>
    </row>
    <row r="15" spans="1:19" x14ac:dyDescent="0.25">
      <c r="A15" s="11">
        <f t="shared" si="0"/>
        <v>38019</v>
      </c>
      <c r="B15" s="11">
        <v>38019</v>
      </c>
      <c r="C15" s="10">
        <v>0.14000000000000001</v>
      </c>
      <c r="D15" s="9">
        <f>VLOOKUP(A15-2,доллар!$A$2:$B$5880,2,FALSE)</f>
        <v>28.4937</v>
      </c>
      <c r="E15" s="12">
        <f t="shared" si="1"/>
        <v>4.913366814418626E-3</v>
      </c>
      <c r="F15" s="9">
        <v>2003</v>
      </c>
    </row>
    <row r="16" spans="1:19" x14ac:dyDescent="0.25">
      <c r="A16" s="11">
        <f t="shared" si="0"/>
        <v>38436</v>
      </c>
      <c r="B16" s="11">
        <v>38436</v>
      </c>
      <c r="C16" s="10">
        <v>0.4</v>
      </c>
      <c r="D16" s="9">
        <f>VLOOKUP(A16,доллар!$A$2:$B$5880,2,FALSE)</f>
        <v>27.696999999999999</v>
      </c>
      <c r="E16" s="12">
        <f t="shared" si="1"/>
        <v>1.4441997328230495E-2</v>
      </c>
      <c r="F16" s="9">
        <v>2004</v>
      </c>
    </row>
    <row r="17" spans="1:6" x14ac:dyDescent="0.25">
      <c r="A17" s="11">
        <f t="shared" si="0"/>
        <v>38796</v>
      </c>
      <c r="B17" s="11">
        <v>38796</v>
      </c>
      <c r="C17" s="10">
        <v>0.8</v>
      </c>
      <c r="D17" s="9">
        <f>VLOOKUP(A17-2,доллар!$A$2:$B$5880,2,FALSE)</f>
        <v>27.7028</v>
      </c>
      <c r="E17" s="12">
        <f t="shared" si="1"/>
        <v>2.8877947355501973E-2</v>
      </c>
      <c r="F17" s="9">
        <v>2005</v>
      </c>
    </row>
    <row r="18" spans="1:6" x14ac:dyDescent="0.25">
      <c r="A18" s="11">
        <f t="shared" si="0"/>
        <v>39158</v>
      </c>
      <c r="B18" s="11">
        <v>39158</v>
      </c>
      <c r="C18" s="10">
        <v>0.53</v>
      </c>
      <c r="D18" s="9">
        <f>VLOOKUP(A18,доллар!$A$2:$B$5880,2,FALSE)</f>
        <v>26.047599999999999</v>
      </c>
      <c r="E18" s="12">
        <f t="shared" si="1"/>
        <v>2.0347364056573353E-2</v>
      </c>
      <c r="F18" s="9">
        <v>2006</v>
      </c>
    </row>
    <row r="19" spans="1:6" x14ac:dyDescent="0.25">
      <c r="A19" s="11">
        <f t="shared" si="0"/>
        <v>39521</v>
      </c>
      <c r="B19" s="11">
        <v>39521</v>
      </c>
      <c r="C19" s="10">
        <v>0.6</v>
      </c>
      <c r="D19" s="9">
        <f>VLOOKUP(A19,доллар!$A$2:$B$5880,2,FALSE)</f>
        <v>23.692399999999999</v>
      </c>
      <c r="E19" s="12">
        <f t="shared" si="1"/>
        <v>2.5324576657493544E-2</v>
      </c>
      <c r="F19" s="9">
        <v>2007</v>
      </c>
    </row>
    <row r="20" spans="1:6" x14ac:dyDescent="0.25">
      <c r="A20" s="11">
        <f t="shared" si="0"/>
        <v>39948</v>
      </c>
      <c r="B20" s="11">
        <v>39948</v>
      </c>
      <c r="C20" s="10">
        <v>0.6</v>
      </c>
      <c r="D20" s="9">
        <f>VLOOKUP(A20,доллар!$A$2:$B$5880,2,FALSE)</f>
        <v>32.167700000000004</v>
      </c>
      <c r="E20" s="12">
        <f t="shared" si="1"/>
        <v>1.8652250549464212E-2</v>
      </c>
      <c r="F20" s="9">
        <v>2008</v>
      </c>
    </row>
    <row r="21" spans="1:6" x14ac:dyDescent="0.25">
      <c r="A21" s="11">
        <f t="shared" si="0"/>
        <v>40312</v>
      </c>
      <c r="B21" s="11">
        <v>40312</v>
      </c>
      <c r="C21" s="10">
        <v>0.45</v>
      </c>
      <c r="D21" s="9">
        <f>VLOOKUP(A21,доллар!$A$2:$B$5880,2,FALSE)</f>
        <v>29.8597</v>
      </c>
      <c r="E21" s="12">
        <f t="shared" si="1"/>
        <v>1.5070479609641089E-2</v>
      </c>
      <c r="F21" s="9">
        <v>2009</v>
      </c>
    </row>
    <row r="22" spans="1:6" x14ac:dyDescent="0.25">
      <c r="A22" s="11">
        <f t="shared" si="0"/>
        <v>40676</v>
      </c>
      <c r="B22" s="11">
        <v>40676</v>
      </c>
      <c r="C22" s="10">
        <v>0.5</v>
      </c>
      <c r="D22" s="9">
        <f>VLOOKUP(A22,доллар!$A$2:$B$5880,2,FALSE)</f>
        <v>27.947199999999999</v>
      </c>
      <c r="E22" s="12">
        <f t="shared" si="1"/>
        <v>1.7890879945039219E-2</v>
      </c>
      <c r="F22" s="9">
        <v>2010</v>
      </c>
    </row>
    <row r="23" spans="1:6" x14ac:dyDescent="0.25">
      <c r="A23" s="11">
        <f t="shared" si="0"/>
        <v>41043</v>
      </c>
      <c r="B23" s="11">
        <v>41043</v>
      </c>
      <c r="C23" s="10">
        <v>0.6</v>
      </c>
      <c r="D23" s="9">
        <f>VLOOKUP(A23-2,доллар!$A$2:$B$5880,2,FALSE)</f>
        <v>30.230599999999999</v>
      </c>
      <c r="E23" s="12">
        <f t="shared" si="1"/>
        <v>1.9847439349533254E-2</v>
      </c>
      <c r="F23" s="9">
        <v>2011</v>
      </c>
    </row>
    <row r="24" spans="1:6" x14ac:dyDescent="0.25">
      <c r="A24" s="11">
        <f t="shared" si="0"/>
        <v>41408</v>
      </c>
      <c r="B24" s="11">
        <v>41408</v>
      </c>
      <c r="C24" s="10">
        <v>0.5</v>
      </c>
      <c r="D24" s="9">
        <f>VLOOKUP(A24,доллар!$A$2:$B$5880,2,FALSE)</f>
        <v>31.377700000000001</v>
      </c>
      <c r="E24" s="12">
        <f t="shared" si="1"/>
        <v>1.5934883691283937E-2</v>
      </c>
      <c r="F24" s="9">
        <v>2012</v>
      </c>
    </row>
    <row r="25" spans="1:6" x14ac:dyDescent="0.25">
      <c r="A25" s="11">
        <f>B25-2</f>
        <v>41834</v>
      </c>
      <c r="B25" s="11">
        <v>41836</v>
      </c>
      <c r="C25" s="10">
        <v>0.6</v>
      </c>
      <c r="D25" s="9">
        <f>VLOOKUP(A25-2,доллар!$A$2:$B$5880,2,FALSE)</f>
        <v>34.058199999999999</v>
      </c>
      <c r="E25" s="12">
        <f t="shared" si="1"/>
        <v>1.7616902831036285E-2</v>
      </c>
      <c r="F25" s="9">
        <v>2013</v>
      </c>
    </row>
    <row r="26" spans="1:6" x14ac:dyDescent="0.25">
      <c r="A26" s="11">
        <f t="shared" ref="A26" si="2">B26-2</f>
        <v>42199</v>
      </c>
      <c r="B26" s="11">
        <v>42201</v>
      </c>
      <c r="C26" s="10">
        <v>0.65</v>
      </c>
      <c r="D26" s="9">
        <f>VLOOKUP(A26,доллар!$A$2:$B$5880,2,FALSE)</f>
        <v>56.607900000000001</v>
      </c>
      <c r="E26" s="12">
        <f t="shared" si="1"/>
        <v>1.1482496259356026E-2</v>
      </c>
      <c r="F26" s="9">
        <v>2014</v>
      </c>
    </row>
    <row r="27" spans="1:6" x14ac:dyDescent="0.25">
      <c r="A27" s="11">
        <f>B27-4</f>
        <v>42565</v>
      </c>
      <c r="B27" s="11">
        <v>42569</v>
      </c>
      <c r="C27" s="10">
        <v>0.6</v>
      </c>
      <c r="D27" s="9">
        <f>VLOOKUP(A27,доллар!$A$2:$B$5880,2,FALSE)</f>
        <v>63.853099999999998</v>
      </c>
      <c r="E27" s="12">
        <f t="shared" si="1"/>
        <v>9.3965680601255062E-3</v>
      </c>
      <c r="F27" s="9">
        <v>2015</v>
      </c>
    </row>
    <row r="28" spans="1:6" x14ac:dyDescent="0.25">
      <c r="A28" s="11">
        <f>B28-2</f>
        <v>42933</v>
      </c>
      <c r="B28" s="11">
        <v>42935</v>
      </c>
      <c r="C28" s="10">
        <v>0.6</v>
      </c>
      <c r="D28" s="9">
        <f>VLOOKUP(A28-2,доллар!$A$2:$B$5880,2,FALSE)</f>
        <v>59.880600000000001</v>
      </c>
      <c r="E28" s="12">
        <f t="shared" si="1"/>
        <v>1.0019939679963126E-2</v>
      </c>
      <c r="F28" s="9">
        <v>2016</v>
      </c>
    </row>
    <row r="29" spans="1:6" x14ac:dyDescent="0.25">
      <c r="A29" s="11">
        <f>B29-2</f>
        <v>43298</v>
      </c>
      <c r="B29" s="11">
        <v>43300</v>
      </c>
      <c r="C29" s="10">
        <v>0.65</v>
      </c>
      <c r="D29" s="9">
        <f>VLOOKUP(A29,доллар!$A$2:$B$5880,2,FALSE)</f>
        <v>62.255600000000001</v>
      </c>
      <c r="E29" s="12">
        <f t="shared" si="1"/>
        <v>1.044082781308027E-2</v>
      </c>
      <c r="F29" s="9">
        <v>2017</v>
      </c>
    </row>
    <row r="32" spans="1:6" x14ac:dyDescent="0.25">
      <c r="A32" t="s">
        <v>220</v>
      </c>
    </row>
  </sheetData>
  <pageMargins left="0.7" right="0.7" top="0.75" bottom="0.75" header="0.3" footer="0.3"/>
  <ignoredErrors>
    <ignoredError sqref="D15:D30" formula="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C11</f>
        <v>8.5999999999999993E-2</v>
      </c>
      <c r="B2" s="6">
        <f>C12</f>
        <v>0.18</v>
      </c>
      <c r="C2" s="6">
        <f>C13</f>
        <v>0.1</v>
      </c>
      <c r="D2" s="6">
        <f>C14</f>
        <v>9.6000000000000002E-2</v>
      </c>
      <c r="E2" s="6">
        <f>C15</f>
        <v>0.16</v>
      </c>
      <c r="F2" s="6">
        <f>C16</f>
        <v>0.60699999999999998</v>
      </c>
      <c r="G2" s="6">
        <f>C17</f>
        <v>1.05</v>
      </c>
      <c r="H2" s="6">
        <f>C18</f>
        <v>0.71</v>
      </c>
      <c r="I2" s="6">
        <f>C19</f>
        <v>0.82</v>
      </c>
      <c r="J2" s="6">
        <f>C20</f>
        <v>1.3260000000000001</v>
      </c>
      <c r="K2" s="6">
        <f>C21</f>
        <v>1.0488</v>
      </c>
      <c r="L2" s="6">
        <f>C22</f>
        <v>1.18</v>
      </c>
      <c r="M2" s="6">
        <f>C23</f>
        <v>2.15</v>
      </c>
      <c r="N2" s="6">
        <f>C24</f>
        <v>1.48</v>
      </c>
      <c r="O2" s="6">
        <f>C25</f>
        <v>2.36</v>
      </c>
      <c r="P2" s="6">
        <f>C26</f>
        <v>8.2100000000000009</v>
      </c>
      <c r="Q2" s="6">
        <f>C27</f>
        <v>6.92</v>
      </c>
      <c r="R2" s="6">
        <f>C28</f>
        <v>0.6</v>
      </c>
      <c r="S2" s="6">
        <f>C29</f>
        <v>1.38</v>
      </c>
    </row>
    <row r="3" spans="1:19" x14ac:dyDescent="0.25">
      <c r="A3" s="13">
        <f>E11</f>
        <v>3.0186030186030183E-3</v>
      </c>
      <c r="B3" s="13">
        <f>E12</f>
        <v>6.2805303558967195E-3</v>
      </c>
      <c r="C3" s="13">
        <f>E13</f>
        <v>3.2450359063223039E-3</v>
      </c>
      <c r="D3" s="13">
        <f>E14</f>
        <v>3.0167618832136057E-3</v>
      </c>
      <c r="E3" s="13">
        <f>E15</f>
        <v>5.6152763593355724E-3</v>
      </c>
      <c r="F3" s="13">
        <f>E16</f>
        <v>2.1915730945589774E-2</v>
      </c>
      <c r="G3" s="13">
        <f>E17</f>
        <v>3.7902305904096337E-2</v>
      </c>
      <c r="H3" s="13">
        <f>E18</f>
        <v>2.7257789585220904E-2</v>
      </c>
      <c r="I3" s="13">
        <f>E19</f>
        <v>3.4610254765241176E-2</v>
      </c>
      <c r="J3" s="13">
        <f>E20</f>
        <v>4.1221473714315914E-2</v>
      </c>
      <c r="K3" s="13">
        <f>E21</f>
        <v>3.5124264476870164E-2</v>
      </c>
      <c r="L3" s="13">
        <f>E22</f>
        <v>4.2222476670292552E-2</v>
      </c>
      <c r="M3" s="13">
        <f>E23</f>
        <v>7.1119991002494165E-2</v>
      </c>
      <c r="N3" s="13">
        <f>E24</f>
        <v>4.7167255726200452E-2</v>
      </c>
      <c r="O3" s="13">
        <f>E25</f>
        <v>6.9293151135409389E-2</v>
      </c>
      <c r="P3" s="13">
        <f>E26</f>
        <v>0.14503276044509689</v>
      </c>
      <c r="Q3" s="13">
        <f>E27</f>
        <v>0.10837375162678085</v>
      </c>
      <c r="R3" s="13">
        <f>E28</f>
        <v>1.0019939679963126E-2</v>
      </c>
      <c r="S3" s="13">
        <f>E29</f>
        <v>2.2166680587770417E-2</v>
      </c>
    </row>
    <row r="5" spans="1:19" ht="60" x14ac:dyDescent="0.25">
      <c r="A5" s="9" t="s">
        <v>184</v>
      </c>
      <c r="B5" s="9" t="s">
        <v>185</v>
      </c>
      <c r="C5" s="9" t="s">
        <v>186</v>
      </c>
      <c r="D5" s="9" t="s">
        <v>187</v>
      </c>
      <c r="E5" s="9" t="s">
        <v>188</v>
      </c>
      <c r="F5" s="9" t="s">
        <v>189</v>
      </c>
    </row>
    <row r="6" spans="1:19" x14ac:dyDescent="0.25">
      <c r="A6" s="11">
        <f>B6</f>
        <v>34773</v>
      </c>
      <c r="B6" s="11">
        <v>34773</v>
      </c>
      <c r="C6" s="9">
        <v>2.5999999999999999E-2</v>
      </c>
      <c r="D6" s="9">
        <f>VLOOKUP(A6,доллар!$A$2:$B$5880,2,FALSE)</f>
        <v>4.7229999999999999</v>
      </c>
      <c r="E6" s="12">
        <f>C6/D6</f>
        <v>5.5049756510692355E-3</v>
      </c>
      <c r="F6" s="9">
        <v>1994</v>
      </c>
    </row>
    <row r="7" spans="1:19" x14ac:dyDescent="0.25">
      <c r="A7" s="11">
        <f t="shared" ref="A7:A24" si="0">B7</f>
        <v>35139</v>
      </c>
      <c r="B7" s="11">
        <v>35139</v>
      </c>
      <c r="C7" s="9">
        <v>0.13</v>
      </c>
      <c r="D7" s="9">
        <f>VLOOKUP(A7,доллар!$A$2:$B$5880,2,FALSE)</f>
        <v>4.8339999999999996</v>
      </c>
      <c r="E7" s="12">
        <f t="shared" ref="E7:E12" si="1">C7/D7</f>
        <v>2.6892842366570132E-2</v>
      </c>
      <c r="F7" s="9">
        <v>1995</v>
      </c>
    </row>
    <row r="8" spans="1:19" x14ac:dyDescent="0.25">
      <c r="A8" s="11">
        <f t="shared" si="0"/>
        <v>35504</v>
      </c>
      <c r="B8" s="11">
        <v>35504</v>
      </c>
      <c r="C8" s="10">
        <v>0.13</v>
      </c>
      <c r="D8" s="9">
        <f>VLOOKUP(A8,доллар!$A$2:$B$5880,2,FALSE)</f>
        <v>5.7030000000000003</v>
      </c>
      <c r="E8" s="12">
        <f t="shared" si="1"/>
        <v>2.2795020164825531E-2</v>
      </c>
      <c r="F8" s="9">
        <v>1996</v>
      </c>
    </row>
    <row r="9" spans="1:19" x14ac:dyDescent="0.25">
      <c r="A9" s="11">
        <f t="shared" si="0"/>
        <v>35869</v>
      </c>
      <c r="B9" s="11">
        <v>35869</v>
      </c>
      <c r="C9" s="10">
        <v>2.5999999999999999E-2</v>
      </c>
      <c r="D9" s="9">
        <f>VLOOKUP(A9-2,доллар!$A$2:$B$5880,2,FALSE)</f>
        <v>6.0860000000000003</v>
      </c>
      <c r="E9" s="12">
        <f t="shared" si="1"/>
        <v>4.2720999014130784E-3</v>
      </c>
      <c r="F9" s="9">
        <v>1997</v>
      </c>
    </row>
    <row r="10" spans="1:19" x14ac:dyDescent="0.25">
      <c r="A10" s="11">
        <f t="shared" si="0"/>
        <v>36234</v>
      </c>
      <c r="B10" s="11">
        <v>36234</v>
      </c>
      <c r="C10" s="10">
        <v>9.1599999999999997E-3</v>
      </c>
      <c r="D10" s="9">
        <f>VLOOKUP(A10-2,доллар!$A$2:$B$5880,2,FALSE)</f>
        <v>23.12</v>
      </c>
      <c r="E10" s="12">
        <f t="shared" si="1"/>
        <v>3.9619377162629756E-4</v>
      </c>
      <c r="F10" s="9">
        <v>1998</v>
      </c>
    </row>
    <row r="11" spans="1:19" x14ac:dyDescent="0.25">
      <c r="A11" s="11">
        <f t="shared" si="0"/>
        <v>36600</v>
      </c>
      <c r="B11" s="11">
        <v>36600</v>
      </c>
      <c r="C11" s="10">
        <v>8.5999999999999993E-2</v>
      </c>
      <c r="D11" s="9">
        <f>VLOOKUP(A11,доллар!$A$2:$B$5880,2,FALSE)</f>
        <v>28.49</v>
      </c>
      <c r="E11" s="12">
        <f t="shared" si="1"/>
        <v>3.0186030186030183E-3</v>
      </c>
      <c r="F11" s="9">
        <v>1999</v>
      </c>
    </row>
    <row r="12" spans="1:19" x14ac:dyDescent="0.25">
      <c r="A12" s="11">
        <f t="shared" si="0"/>
        <v>36966</v>
      </c>
      <c r="B12" s="11">
        <v>36966</v>
      </c>
      <c r="C12" s="10">
        <v>0.18</v>
      </c>
      <c r="D12" s="9">
        <f>VLOOKUP(A12,доллар!$A$2:$B$5880,2,FALSE)</f>
        <v>28.66</v>
      </c>
      <c r="E12" s="12">
        <f t="shared" si="1"/>
        <v>6.2805303558967195E-3</v>
      </c>
      <c r="F12" s="9">
        <v>2000</v>
      </c>
    </row>
    <row r="13" spans="1:19" x14ac:dyDescent="0.25">
      <c r="A13" s="11">
        <f t="shared" si="0"/>
        <v>37299</v>
      </c>
      <c r="B13" s="11">
        <v>37299</v>
      </c>
      <c r="C13" s="10">
        <v>0.1</v>
      </c>
      <c r="D13" s="9">
        <f>VLOOKUP(A13,доллар!$A$2:$B$5880,2,FALSE)</f>
        <v>30.816299999999998</v>
      </c>
      <c r="E13" s="12">
        <f t="shared" ref="E13:E19" si="2">C13/D13</f>
        <v>3.2450359063223039E-3</v>
      </c>
      <c r="F13" s="9">
        <v>2001</v>
      </c>
    </row>
    <row r="14" spans="1:19" x14ac:dyDescent="0.25">
      <c r="A14" s="11">
        <f t="shared" si="0"/>
        <v>37652</v>
      </c>
      <c r="B14" s="11">
        <v>37652</v>
      </c>
      <c r="C14" s="10">
        <v>9.6000000000000002E-2</v>
      </c>
      <c r="D14" s="9">
        <f>VLOOKUP(A14,доллар!$A$2:$B$5880,2,FALSE)</f>
        <v>31.822199999999999</v>
      </c>
      <c r="E14" s="12">
        <f t="shared" si="2"/>
        <v>3.0167618832136057E-3</v>
      </c>
      <c r="F14" s="9">
        <v>2002</v>
      </c>
    </row>
    <row r="15" spans="1:19" x14ac:dyDescent="0.25">
      <c r="A15" s="11">
        <f t="shared" si="0"/>
        <v>38019</v>
      </c>
      <c r="B15" s="11">
        <v>38019</v>
      </c>
      <c r="C15" s="10">
        <v>0.16</v>
      </c>
      <c r="D15" s="9">
        <f>VLOOKUP(A15-2,доллар!$A$2:$B$5880,2,FALSE)</f>
        <v>28.4937</v>
      </c>
      <c r="E15" s="12">
        <f t="shared" si="2"/>
        <v>5.6152763593355724E-3</v>
      </c>
      <c r="F15" s="9">
        <v>2003</v>
      </c>
    </row>
    <row r="16" spans="1:19" x14ac:dyDescent="0.25">
      <c r="A16" s="11">
        <f t="shared" si="0"/>
        <v>38436</v>
      </c>
      <c r="B16" s="11">
        <v>38436</v>
      </c>
      <c r="C16" s="10">
        <v>0.60699999999999998</v>
      </c>
      <c r="D16" s="9">
        <f>VLOOKUP(A16,доллар!$A$2:$B$5880,2,FALSE)</f>
        <v>27.696999999999999</v>
      </c>
      <c r="E16" s="12">
        <f t="shared" si="2"/>
        <v>2.1915730945589774E-2</v>
      </c>
      <c r="F16" s="9">
        <v>2004</v>
      </c>
    </row>
    <row r="17" spans="1:6" x14ac:dyDescent="0.25">
      <c r="A17" s="11">
        <f t="shared" si="0"/>
        <v>38796</v>
      </c>
      <c r="B17" s="11">
        <v>38796</v>
      </c>
      <c r="C17" s="10">
        <v>1.05</v>
      </c>
      <c r="D17" s="9">
        <f>VLOOKUP(A17-2,доллар!$A$2:$B$5880,2,FALSE)</f>
        <v>27.7028</v>
      </c>
      <c r="E17" s="12">
        <f t="shared" si="2"/>
        <v>3.7902305904096337E-2</v>
      </c>
      <c r="F17" s="9">
        <v>2005</v>
      </c>
    </row>
    <row r="18" spans="1:6" x14ac:dyDescent="0.25">
      <c r="A18" s="11">
        <f t="shared" si="0"/>
        <v>39158</v>
      </c>
      <c r="B18" s="11">
        <v>39158</v>
      </c>
      <c r="C18" s="10">
        <v>0.71</v>
      </c>
      <c r="D18" s="9">
        <f>VLOOKUP(A18,доллар!$A$2:$B$5880,2,FALSE)</f>
        <v>26.047599999999999</v>
      </c>
      <c r="E18" s="12">
        <f t="shared" si="2"/>
        <v>2.7257789585220904E-2</v>
      </c>
      <c r="F18" s="9">
        <v>2006</v>
      </c>
    </row>
    <row r="19" spans="1:6" x14ac:dyDescent="0.25">
      <c r="A19" s="11">
        <f t="shared" si="0"/>
        <v>39521</v>
      </c>
      <c r="B19" s="11">
        <v>39521</v>
      </c>
      <c r="C19" s="10">
        <v>0.82</v>
      </c>
      <c r="D19" s="9">
        <f>VLOOKUP(A19,доллар!$A$2:$B$5880,2,FALSE)</f>
        <v>23.692399999999999</v>
      </c>
      <c r="E19" s="12">
        <f t="shared" si="2"/>
        <v>3.4610254765241176E-2</v>
      </c>
      <c r="F19" s="9">
        <v>2007</v>
      </c>
    </row>
    <row r="20" spans="1:6" x14ac:dyDescent="0.25">
      <c r="A20" s="11">
        <f t="shared" si="0"/>
        <v>39948</v>
      </c>
      <c r="B20" s="11">
        <v>39948</v>
      </c>
      <c r="C20" s="10">
        <v>1.3260000000000001</v>
      </c>
      <c r="D20" s="9">
        <f>VLOOKUP(A20,доллар!$A$2:$B$5880,2,FALSE)</f>
        <v>32.167700000000004</v>
      </c>
      <c r="E20" s="12">
        <f t="shared" ref="E20:E29" si="3">C20/D20</f>
        <v>4.1221473714315914E-2</v>
      </c>
      <c r="F20" s="9">
        <v>2008</v>
      </c>
    </row>
    <row r="21" spans="1:6" x14ac:dyDescent="0.25">
      <c r="A21" s="11">
        <f t="shared" si="0"/>
        <v>40312</v>
      </c>
      <c r="B21" s="11">
        <v>40312</v>
      </c>
      <c r="C21" s="10">
        <v>1.0488</v>
      </c>
      <c r="D21" s="9">
        <f>VLOOKUP(A21,доллар!$A$2:$B$5880,2,FALSE)</f>
        <v>29.8597</v>
      </c>
      <c r="E21" s="12">
        <f t="shared" si="3"/>
        <v>3.5124264476870164E-2</v>
      </c>
      <c r="F21" s="9">
        <v>2009</v>
      </c>
    </row>
    <row r="22" spans="1:6" x14ac:dyDescent="0.25">
      <c r="A22" s="11">
        <f t="shared" si="0"/>
        <v>40676</v>
      </c>
      <c r="B22" s="11">
        <v>40676</v>
      </c>
      <c r="C22" s="10">
        <v>1.18</v>
      </c>
      <c r="D22" s="9">
        <f>VLOOKUP(A22,доллар!$A$2:$B$5880,2,FALSE)</f>
        <v>27.947199999999999</v>
      </c>
      <c r="E22" s="12">
        <f t="shared" si="3"/>
        <v>4.2222476670292552E-2</v>
      </c>
      <c r="F22" s="9">
        <v>2010</v>
      </c>
    </row>
    <row r="23" spans="1:6" x14ac:dyDescent="0.25">
      <c r="A23" s="11">
        <f t="shared" si="0"/>
        <v>41043</v>
      </c>
      <c r="B23" s="11">
        <v>41043</v>
      </c>
      <c r="C23" s="10">
        <v>2.15</v>
      </c>
      <c r="D23" s="9">
        <f>VLOOKUP(A23-2,доллар!$A$2:$B$5880,2,FALSE)</f>
        <v>30.230599999999999</v>
      </c>
      <c r="E23" s="12">
        <f t="shared" si="3"/>
        <v>7.1119991002494165E-2</v>
      </c>
      <c r="F23" s="9">
        <v>2011</v>
      </c>
    </row>
    <row r="24" spans="1:6" x14ac:dyDescent="0.25">
      <c r="A24" s="11">
        <f t="shared" si="0"/>
        <v>41408</v>
      </c>
      <c r="B24" s="11">
        <v>41408</v>
      </c>
      <c r="C24" s="10">
        <v>1.48</v>
      </c>
      <c r="D24" s="9">
        <f>VLOOKUP(A24,доллар!$A$2:$B$5880,2,FALSE)</f>
        <v>31.377700000000001</v>
      </c>
      <c r="E24" s="12">
        <f t="shared" si="3"/>
        <v>4.7167255726200452E-2</v>
      </c>
      <c r="F24" s="9">
        <v>2012</v>
      </c>
    </row>
    <row r="25" spans="1:6" x14ac:dyDescent="0.25">
      <c r="A25" s="11">
        <f>B25-2</f>
        <v>41834</v>
      </c>
      <c r="B25" s="11">
        <v>41836</v>
      </c>
      <c r="C25" s="10">
        <v>2.36</v>
      </c>
      <c r="D25" s="9">
        <f>VLOOKUP(A25-2,доллар!$A$2:$B$5880,2,FALSE)</f>
        <v>34.058199999999999</v>
      </c>
      <c r="E25" s="12">
        <f t="shared" si="3"/>
        <v>6.9293151135409389E-2</v>
      </c>
      <c r="F25" s="9">
        <v>2013</v>
      </c>
    </row>
    <row r="26" spans="1:6" x14ac:dyDescent="0.25">
      <c r="A26" s="11">
        <f t="shared" ref="A26" si="4">B26-2</f>
        <v>42199</v>
      </c>
      <c r="B26" s="11">
        <v>42201</v>
      </c>
      <c r="C26" s="10">
        <v>8.2100000000000009</v>
      </c>
      <c r="D26" s="9">
        <f>VLOOKUP(A26,доллар!$A$2:$B$5880,2,FALSE)</f>
        <v>56.607900000000001</v>
      </c>
      <c r="E26" s="12">
        <f t="shared" si="3"/>
        <v>0.14503276044509689</v>
      </c>
      <c r="F26" s="9">
        <v>2014</v>
      </c>
    </row>
    <row r="27" spans="1:6" x14ac:dyDescent="0.25">
      <c r="A27" s="11">
        <f>B27-4</f>
        <v>42565</v>
      </c>
      <c r="B27" s="11">
        <v>42569</v>
      </c>
      <c r="C27" s="10">
        <v>6.92</v>
      </c>
      <c r="D27" s="9">
        <f>VLOOKUP(A27,доллар!$A$2:$B$5880,2,FALSE)</f>
        <v>63.853099999999998</v>
      </c>
      <c r="E27" s="12">
        <f t="shared" si="3"/>
        <v>0.10837375162678085</v>
      </c>
      <c r="F27" s="9">
        <v>2015</v>
      </c>
    </row>
    <row r="28" spans="1:6" x14ac:dyDescent="0.25">
      <c r="A28" s="11">
        <f>B28-2</f>
        <v>42933</v>
      </c>
      <c r="B28" s="11">
        <v>42935</v>
      </c>
      <c r="C28" s="10">
        <v>0.6</v>
      </c>
      <c r="D28" s="9">
        <f>VLOOKUP(A28-2,доллар!$A$2:$B$5880,2,FALSE)</f>
        <v>59.880600000000001</v>
      </c>
      <c r="E28" s="12">
        <f t="shared" si="3"/>
        <v>1.0019939679963126E-2</v>
      </c>
      <c r="F28" s="9">
        <v>2016</v>
      </c>
    </row>
    <row r="29" spans="1:6" x14ac:dyDescent="0.25">
      <c r="A29" s="11">
        <f>B29-2</f>
        <v>43298</v>
      </c>
      <c r="B29" s="11">
        <v>43300</v>
      </c>
      <c r="C29" s="10">
        <v>1.38</v>
      </c>
      <c r="D29" s="9">
        <f>VLOOKUP(A29,доллар!$A$2:$B$5880,2,FALSE)</f>
        <v>62.255600000000001</v>
      </c>
      <c r="E29" s="12">
        <f t="shared" si="3"/>
        <v>2.2166680587770417E-2</v>
      </c>
      <c r="F29" s="9">
        <v>2017</v>
      </c>
    </row>
    <row r="32" spans="1:6" x14ac:dyDescent="0.25">
      <c r="A32" t="s">
        <v>220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5" sqref="A3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f>C6</f>
        <v>0.03</v>
      </c>
      <c r="C2" s="6">
        <f>C7</f>
        <v>0.06</v>
      </c>
      <c r="D2" s="6">
        <f>C8</f>
        <v>0.28999999999999998</v>
      </c>
      <c r="E2" s="6">
        <f>C9</f>
        <v>0.43690000000000001</v>
      </c>
      <c r="F2" s="6">
        <f>C10</f>
        <v>0.7</v>
      </c>
      <c r="G2" s="6">
        <f>C11</f>
        <v>0.82020000000000004</v>
      </c>
      <c r="H2" s="6">
        <f>C12</f>
        <v>1.2869999999999999</v>
      </c>
      <c r="I2" s="6">
        <f>C13</f>
        <v>1.367</v>
      </c>
      <c r="J2" s="6">
        <f>C14</f>
        <v>0.18179999999999999</v>
      </c>
      <c r="K2" s="6">
        <f>C15</f>
        <v>0.34970000000000001</v>
      </c>
      <c r="L2" s="6">
        <f>C16</f>
        <v>1.0851</v>
      </c>
      <c r="M2" s="6">
        <f>C17</f>
        <v>1.8081</v>
      </c>
      <c r="N2" s="6">
        <f>C18</f>
        <v>1.1636</v>
      </c>
      <c r="O2" s="6">
        <f>C19</f>
        <v>2.4984000000000002</v>
      </c>
      <c r="P2" s="6">
        <v>0</v>
      </c>
      <c r="Q2" s="6">
        <v>0</v>
      </c>
      <c r="R2" s="6">
        <f>C20</f>
        <v>17.479500000000002</v>
      </c>
      <c r="S2" s="6">
        <f>C21</f>
        <v>12.805300000000001</v>
      </c>
    </row>
    <row r="3" spans="1:19" x14ac:dyDescent="0.25">
      <c r="A3" s="6" t="s">
        <v>206</v>
      </c>
      <c r="B3" s="13">
        <f>E6</f>
        <v>1.0471204188481676E-3</v>
      </c>
      <c r="C3" s="13">
        <f>E7</f>
        <v>1.9240636223704461E-3</v>
      </c>
      <c r="D3" s="13">
        <f>E8</f>
        <v>9.1803818405715894E-3</v>
      </c>
      <c r="E3" s="13">
        <f>E9</f>
        <v>1.5264321874901739E-2</v>
      </c>
      <c r="F3" s="13">
        <f>E10</f>
        <v>2.5204698155736227E-2</v>
      </c>
      <c r="G3" s="13">
        <f>E11</f>
        <v>3.0072706873604436E-2</v>
      </c>
      <c r="H3" s="13">
        <f>E12</f>
        <v>4.9943537026904308E-2</v>
      </c>
      <c r="I3" s="13">
        <f>E13</f>
        <v>5.7451699805412308E-2</v>
      </c>
      <c r="J3" s="13">
        <f>E14</f>
        <v>5.5145720595015648E-3</v>
      </c>
      <c r="K3" s="13">
        <f>E15</f>
        <v>1.1995046940868569E-2</v>
      </c>
      <c r="L3" s="13">
        <f>E16</f>
        <v>3.8942023004180946E-2</v>
      </c>
      <c r="M3" s="13">
        <f>E17</f>
        <v>6.065923005954877E-2</v>
      </c>
      <c r="N3" s="13">
        <f>E18</f>
        <v>3.7483128404518853E-2</v>
      </c>
      <c r="O3" s="13">
        <f>E19</f>
        <v>7.3063527017186783E-2</v>
      </c>
      <c r="P3" s="6">
        <v>0</v>
      </c>
      <c r="Q3" s="6">
        <v>0</v>
      </c>
      <c r="R3" s="13">
        <f>E20</f>
        <v>0.28777718691399534</v>
      </c>
      <c r="S3" s="13">
        <f>E21</f>
        <v>0.20255333014865692</v>
      </c>
    </row>
    <row r="5" spans="1:19" ht="60" x14ac:dyDescent="0.25">
      <c r="A5" s="9" t="s">
        <v>184</v>
      </c>
      <c r="B5" s="9" t="s">
        <v>185</v>
      </c>
      <c r="C5" s="9" t="s">
        <v>186</v>
      </c>
      <c r="D5" s="9" t="s">
        <v>187</v>
      </c>
      <c r="E5" s="9" t="s">
        <v>188</v>
      </c>
      <c r="F5" s="9" t="s">
        <v>189</v>
      </c>
    </row>
    <row r="6" spans="1:19" x14ac:dyDescent="0.25">
      <c r="A6" s="11">
        <f>B6</f>
        <v>36970</v>
      </c>
      <c r="B6" s="16">
        <v>36970</v>
      </c>
      <c r="C6" s="9">
        <v>0.03</v>
      </c>
      <c r="D6" s="9">
        <f>VLOOKUP(A6,доллар!$A$2:$B$5880,2,FALSE)</f>
        <v>28.65</v>
      </c>
      <c r="E6" s="12">
        <f>C6/D6</f>
        <v>1.0471204188481676E-3</v>
      </c>
      <c r="F6" s="9">
        <v>2000</v>
      </c>
    </row>
    <row r="7" spans="1:19" x14ac:dyDescent="0.25">
      <c r="A7" s="11">
        <f t="shared" ref="A7:A18" si="0">B7</f>
        <v>37351</v>
      </c>
      <c r="B7" s="16">
        <v>37351</v>
      </c>
      <c r="C7" s="9">
        <v>0.06</v>
      </c>
      <c r="D7" s="9">
        <f>VLOOKUP(A7,доллар!$A$2:$B$5880,2,FALSE)</f>
        <v>31.184000000000001</v>
      </c>
      <c r="E7" s="12">
        <f t="shared" ref="E7:E12" si="1">C7/D7</f>
        <v>1.9240636223704461E-3</v>
      </c>
      <c r="F7" s="9">
        <v>2001</v>
      </c>
    </row>
    <row r="8" spans="1:19" x14ac:dyDescent="0.25">
      <c r="A8" s="11">
        <f t="shared" si="0"/>
        <v>37687</v>
      </c>
      <c r="B8" s="11">
        <v>37687</v>
      </c>
      <c r="C8" s="10">
        <v>0.28999999999999998</v>
      </c>
      <c r="D8" s="9">
        <f>VLOOKUP(A8,доллар!$A$2:$B$5880,2,FALSE)</f>
        <v>31.589099999999998</v>
      </c>
      <c r="E8" s="12">
        <f t="shared" si="1"/>
        <v>9.1803818405715894E-3</v>
      </c>
      <c r="F8" s="9">
        <v>2002</v>
      </c>
    </row>
    <row r="9" spans="1:19" x14ac:dyDescent="0.25">
      <c r="A9" s="11">
        <f t="shared" si="0"/>
        <v>38096</v>
      </c>
      <c r="B9" s="11">
        <v>38096</v>
      </c>
      <c r="C9" s="10">
        <v>0.43690000000000001</v>
      </c>
      <c r="D9" s="9">
        <f>VLOOKUP(A9-2,доллар!$A$2:$B$5880,2,FALSE)</f>
        <v>28.622299999999999</v>
      </c>
      <c r="E9" s="12">
        <f t="shared" si="1"/>
        <v>1.5264321874901739E-2</v>
      </c>
      <c r="F9" s="9">
        <v>2003</v>
      </c>
    </row>
    <row r="10" spans="1:19" x14ac:dyDescent="0.25">
      <c r="A10" s="11">
        <f t="shared" si="0"/>
        <v>38472</v>
      </c>
      <c r="B10" s="11">
        <v>38472</v>
      </c>
      <c r="C10" s="10">
        <v>0.7</v>
      </c>
      <c r="D10" s="9">
        <f>VLOOKUP(A10,доллар!$A$2:$B$5880,2,FALSE)</f>
        <v>27.772600000000001</v>
      </c>
      <c r="E10" s="12">
        <f t="shared" si="1"/>
        <v>2.5204698155736227E-2</v>
      </c>
      <c r="F10" s="9">
        <v>2004</v>
      </c>
    </row>
    <row r="11" spans="1:19" x14ac:dyDescent="0.25">
      <c r="A11" s="11">
        <f t="shared" si="0"/>
        <v>38836</v>
      </c>
      <c r="B11" s="11">
        <v>38836</v>
      </c>
      <c r="C11" s="10">
        <v>0.82020000000000004</v>
      </c>
      <c r="D11" s="9">
        <f>VLOOKUP(A11,доллар!$A$2:$B$5880,2,FALSE)</f>
        <v>27.273900000000001</v>
      </c>
      <c r="E11" s="12">
        <f t="shared" si="1"/>
        <v>3.0072706873604436E-2</v>
      </c>
      <c r="F11" s="9">
        <v>2005</v>
      </c>
    </row>
    <row r="12" spans="1:19" x14ac:dyDescent="0.25">
      <c r="A12" s="11">
        <f t="shared" si="0"/>
        <v>39209</v>
      </c>
      <c r="B12" s="11">
        <v>39209</v>
      </c>
      <c r="C12" s="10">
        <v>1.2869999999999999</v>
      </c>
      <c r="D12" s="9">
        <f>VLOOKUP(A12-2,доллар!$A$2:$B$5880,2,FALSE)</f>
        <v>25.769100000000002</v>
      </c>
      <c r="E12" s="12">
        <f t="shared" si="1"/>
        <v>4.9943537026904308E-2</v>
      </c>
      <c r="F12" s="9">
        <v>2006</v>
      </c>
    </row>
    <row r="13" spans="1:19" x14ac:dyDescent="0.25">
      <c r="A13" s="11">
        <f t="shared" si="0"/>
        <v>39573</v>
      </c>
      <c r="B13" s="11">
        <v>39573</v>
      </c>
      <c r="C13" s="10">
        <v>1.367</v>
      </c>
      <c r="D13" s="9">
        <f>VLOOKUP(A13,доллар!$A$2:$B$5880,2,FALSE)</f>
        <v>23.793900000000001</v>
      </c>
      <c r="E13" s="12">
        <f t="shared" ref="E13:E21" si="2">C13/D13</f>
        <v>5.7451699805412308E-2</v>
      </c>
      <c r="F13" s="9">
        <v>2007</v>
      </c>
    </row>
    <row r="14" spans="1:19" x14ac:dyDescent="0.25">
      <c r="A14" s="11">
        <f t="shared" si="0"/>
        <v>39938</v>
      </c>
      <c r="B14" s="11">
        <v>39938</v>
      </c>
      <c r="C14" s="10">
        <v>0.18179999999999999</v>
      </c>
      <c r="D14" s="9">
        <f>VLOOKUP(A14,доллар!$A$2:$B$5880,2,FALSE)</f>
        <v>32.967199999999998</v>
      </c>
      <c r="E14" s="12">
        <f t="shared" si="2"/>
        <v>5.5145720595015648E-3</v>
      </c>
      <c r="F14" s="9">
        <v>2008</v>
      </c>
    </row>
    <row r="15" spans="1:19" x14ac:dyDescent="0.25">
      <c r="A15" s="11">
        <f t="shared" si="0"/>
        <v>40302</v>
      </c>
      <c r="B15" s="11">
        <v>40302</v>
      </c>
      <c r="C15" s="10">
        <v>0.34970000000000001</v>
      </c>
      <c r="D15" s="9">
        <f>VLOOKUP(A15-3,доллар!$A$2:$B$5880,2,FALSE)</f>
        <v>29.153700000000001</v>
      </c>
      <c r="E15" s="12">
        <f t="shared" si="2"/>
        <v>1.1995046940868569E-2</v>
      </c>
      <c r="F15" s="9">
        <v>2009</v>
      </c>
    </row>
    <row r="16" spans="1:19" x14ac:dyDescent="0.25">
      <c r="A16" s="11">
        <f t="shared" si="0"/>
        <v>40674</v>
      </c>
      <c r="B16" s="11">
        <v>40674</v>
      </c>
      <c r="C16" s="10">
        <v>1.0851</v>
      </c>
      <c r="D16" s="9">
        <f>VLOOKUP(A16,доллар!$A$2:$B$5880,2,FALSE)</f>
        <v>27.8645</v>
      </c>
      <c r="E16" s="12">
        <f t="shared" si="2"/>
        <v>3.8942023004180946E-2</v>
      </c>
      <c r="F16" s="9">
        <v>2010</v>
      </c>
    </row>
    <row r="17" spans="1:6" x14ac:dyDescent="0.25">
      <c r="A17" s="11">
        <f t="shared" si="0"/>
        <v>41039</v>
      </c>
      <c r="B17" s="11">
        <v>41039</v>
      </c>
      <c r="C17" s="10">
        <v>1.8081</v>
      </c>
      <c r="D17" s="9">
        <f>VLOOKUP(A17-4,доллар!$A$2:$B$5880,2,FALSE)</f>
        <v>29.807500000000001</v>
      </c>
      <c r="E17" s="12">
        <f t="shared" si="2"/>
        <v>6.065923005954877E-2</v>
      </c>
      <c r="F17" s="9">
        <v>2011</v>
      </c>
    </row>
    <row r="18" spans="1:6" x14ac:dyDescent="0.25">
      <c r="A18" s="11">
        <f t="shared" si="0"/>
        <v>41400</v>
      </c>
      <c r="B18" s="11">
        <v>41400</v>
      </c>
      <c r="C18" s="10">
        <v>1.1636</v>
      </c>
      <c r="D18" s="9">
        <f>VLOOKUP(A18-5,доллар!$A$2:$B$5880,2,FALSE)</f>
        <v>31.043299999999999</v>
      </c>
      <c r="E18" s="12">
        <f t="shared" si="2"/>
        <v>3.7483128404518853E-2</v>
      </c>
      <c r="F18" s="9">
        <v>2012</v>
      </c>
    </row>
    <row r="19" spans="1:6" x14ac:dyDescent="0.25">
      <c r="A19" s="11">
        <f>B19-4</f>
        <v>41824</v>
      </c>
      <c r="B19" s="11">
        <v>41828</v>
      </c>
      <c r="C19" s="10">
        <v>2.4984000000000002</v>
      </c>
      <c r="D19" s="9">
        <f>VLOOKUP(A19,доллар!$A$2:$B$5880,2,FALSE)</f>
        <v>34.194899999999997</v>
      </c>
      <c r="E19" s="12">
        <f t="shared" si="2"/>
        <v>7.3063527017186783E-2</v>
      </c>
      <c r="F19" s="9">
        <v>2013</v>
      </c>
    </row>
    <row r="20" spans="1:6" x14ac:dyDescent="0.25">
      <c r="A20" s="11">
        <f>B20-2</f>
        <v>42928</v>
      </c>
      <c r="B20" s="11">
        <v>42930</v>
      </c>
      <c r="C20" s="10">
        <v>17.479500000000002</v>
      </c>
      <c r="D20" s="9">
        <f>VLOOKUP(A20,доллар!$A$2:$B$5880,2,FALSE)</f>
        <v>60.739699999999999</v>
      </c>
      <c r="E20" s="12">
        <f t="shared" si="2"/>
        <v>0.28777718691399534</v>
      </c>
      <c r="F20" s="9">
        <v>2016</v>
      </c>
    </row>
    <row r="21" spans="1:6" x14ac:dyDescent="0.25">
      <c r="A21" s="11">
        <f>B21-2</f>
        <v>43285</v>
      </c>
      <c r="B21" s="11">
        <v>43287</v>
      </c>
      <c r="C21" s="10">
        <v>12.805300000000001</v>
      </c>
      <c r="D21" s="9">
        <f>VLOOKUP(A21,доллар!$A$2:$B$5880,2,FALSE)</f>
        <v>63.2194</v>
      </c>
      <c r="E21" s="12">
        <f t="shared" si="2"/>
        <v>0.20255333014865692</v>
      </c>
      <c r="F21" s="9">
        <v>2017</v>
      </c>
    </row>
    <row r="36" spans="1:1" x14ac:dyDescent="0.25">
      <c r="A36" t="s">
        <v>220</v>
      </c>
    </row>
  </sheetData>
  <pageMargins left="0.7" right="0.7" top="0.75" bottom="0.75" header="0.3" footer="0.3"/>
  <ignoredErrors>
    <ignoredError sqref="D9:D16" formula="1"/>
  </ignoredError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D13" sqref="D13"/>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C8</f>
        <v>0.1</v>
      </c>
      <c r="B2" s="6">
        <f>C9</f>
        <v>0.1</v>
      </c>
      <c r="C2" s="6">
        <f>C10</f>
        <v>0.1</v>
      </c>
      <c r="D2" s="6">
        <f>C11</f>
        <v>0.1</v>
      </c>
      <c r="E2" s="6">
        <f>C12+C13</f>
        <v>0.97</v>
      </c>
      <c r="F2" s="6">
        <f>C14</f>
        <v>0.9</v>
      </c>
      <c r="G2" s="6">
        <f>C15</f>
        <v>1</v>
      </c>
      <c r="H2" s="6">
        <f>C16</f>
        <v>4.5999999999999996</v>
      </c>
      <c r="I2" s="6">
        <f>C17</f>
        <v>5.65</v>
      </c>
      <c r="J2" s="6">
        <f>C18</f>
        <v>4.42</v>
      </c>
      <c r="K2" s="6">
        <f>C19</f>
        <v>6.56</v>
      </c>
      <c r="L2" s="6">
        <f>C20</f>
        <v>5.0199999999999996</v>
      </c>
      <c r="M2" s="6">
        <f>C21</f>
        <v>7.08</v>
      </c>
      <c r="N2" s="6">
        <f>C22</f>
        <v>8.6</v>
      </c>
      <c r="O2" s="6">
        <f>C23</f>
        <v>8.23</v>
      </c>
      <c r="P2" s="6">
        <f>C24</f>
        <v>10.58</v>
      </c>
      <c r="Q2" s="6">
        <f>C25</f>
        <v>10.96</v>
      </c>
      <c r="R2" s="6">
        <f>C26+C27</f>
        <v>50.62</v>
      </c>
      <c r="S2" s="6">
        <f>C28+C29</f>
        <v>42.43</v>
      </c>
    </row>
    <row r="3" spans="1:19" x14ac:dyDescent="0.25">
      <c r="A3" s="13">
        <f>E8</f>
        <v>3.497726477789437E-3</v>
      </c>
      <c r="B3" s="13">
        <f>E9</f>
        <v>3.4626038781163438E-3</v>
      </c>
      <c r="C3" s="13">
        <f>E10</f>
        <v>3.2056316536892013E-3</v>
      </c>
      <c r="D3" s="13">
        <f>E11</f>
        <v>3.2154237446181846E-3</v>
      </c>
      <c r="E3" s="13">
        <f>E12+E13</f>
        <v>3.3289237727845027E-2</v>
      </c>
      <c r="F3" s="13">
        <f>E14</f>
        <v>3.2355478861087146E-2</v>
      </c>
      <c r="G3" s="13">
        <f>E15</f>
        <v>3.7115253998240734E-2</v>
      </c>
      <c r="H3" s="13">
        <f>E16</f>
        <v>0.17788502440118484</v>
      </c>
      <c r="I3" s="13">
        <f>E17</f>
        <v>0.23656697357567844</v>
      </c>
      <c r="J3" s="13">
        <f>E18</f>
        <v>0.13577690809562132</v>
      </c>
      <c r="K3" s="13">
        <f>E19</f>
        <v>0.21556823260338073</v>
      </c>
      <c r="L3" s="13">
        <f>E20</f>
        <v>0.18413571756075195</v>
      </c>
      <c r="M3" s="13">
        <f>E21</f>
        <v>0.2341997843244924</v>
      </c>
      <c r="N3" s="13">
        <f>E22</f>
        <v>0.27667946041070812</v>
      </c>
      <c r="O3" s="13">
        <f>E23</f>
        <v>0.24164518383238107</v>
      </c>
      <c r="P3" s="13">
        <f>E24</f>
        <v>0.18669984206393322</v>
      </c>
      <c r="Q3" s="13">
        <f>E25</f>
        <v>0.17053694240955009</v>
      </c>
      <c r="R3" s="13">
        <f>E26+E27</f>
        <v>0.85959079355576318</v>
      </c>
      <c r="S3" s="13">
        <f>E29+E28</f>
        <v>0.64819754559486564</v>
      </c>
    </row>
    <row r="5" spans="1:19" ht="60" x14ac:dyDescent="0.25">
      <c r="A5" s="9" t="s">
        <v>184</v>
      </c>
      <c r="B5" s="9" t="s">
        <v>185</v>
      </c>
      <c r="C5" s="9" t="s">
        <v>186</v>
      </c>
      <c r="D5" s="9" t="s">
        <v>187</v>
      </c>
      <c r="E5" s="9" t="s">
        <v>188</v>
      </c>
      <c r="F5" s="9" t="s">
        <v>189</v>
      </c>
    </row>
    <row r="6" spans="1:19" x14ac:dyDescent="0.25">
      <c r="A6" s="11">
        <f>B6</f>
        <v>35937</v>
      </c>
      <c r="B6" s="16">
        <v>35937</v>
      </c>
      <c r="C6" s="9">
        <v>0.06</v>
      </c>
      <c r="D6" s="9">
        <f>VLOOKUP(A6,доллар!$A$2:$B$5880,2,FALSE)</f>
        <v>6.1574999999999998</v>
      </c>
      <c r="E6" s="12">
        <f>C6/D6</f>
        <v>9.7442143727161992E-3</v>
      </c>
      <c r="F6" s="9">
        <v>1997</v>
      </c>
    </row>
    <row r="7" spans="1:19" x14ac:dyDescent="0.25">
      <c r="A7" s="11">
        <f t="shared" ref="A7:A22" si="0">B7</f>
        <v>36280</v>
      </c>
      <c r="B7" s="16">
        <v>36280</v>
      </c>
      <c r="C7" s="9">
        <v>0.04</v>
      </c>
      <c r="D7" s="9">
        <f>VLOOKUP(A7,доллар!$A$2:$B$5880,2,FALSE)</f>
        <v>24.23</v>
      </c>
      <c r="E7" s="12">
        <f t="shared" ref="E7:E30" si="1">C7/D7</f>
        <v>1.6508460586050352E-3</v>
      </c>
      <c r="F7" s="9">
        <v>1998</v>
      </c>
    </row>
    <row r="8" spans="1:19" x14ac:dyDescent="0.25">
      <c r="A8" s="11">
        <f t="shared" si="0"/>
        <v>36637</v>
      </c>
      <c r="B8" s="11">
        <v>36637</v>
      </c>
      <c r="C8" s="10">
        <v>0.1</v>
      </c>
      <c r="D8" s="9">
        <f>VLOOKUP(A8,доллар!$A$2:$B$5880,2,FALSE)</f>
        <v>28.59</v>
      </c>
      <c r="E8" s="12">
        <f t="shared" si="1"/>
        <v>3.497726477789437E-3</v>
      </c>
      <c r="F8" s="9">
        <v>1999</v>
      </c>
    </row>
    <row r="9" spans="1:19" x14ac:dyDescent="0.25">
      <c r="A9" s="11">
        <f t="shared" si="0"/>
        <v>37004</v>
      </c>
      <c r="B9" s="11">
        <v>37004</v>
      </c>
      <c r="C9" s="10">
        <v>0.1</v>
      </c>
      <c r="D9" s="9">
        <f>VLOOKUP(A9-2,доллар!$A$2:$B$5880,2,FALSE)</f>
        <v>28.88</v>
      </c>
      <c r="E9" s="12">
        <f t="shared" si="1"/>
        <v>3.4626038781163438E-3</v>
      </c>
      <c r="F9" s="9">
        <v>2000</v>
      </c>
    </row>
    <row r="10" spans="1:19" x14ac:dyDescent="0.25">
      <c r="A10" s="11">
        <f t="shared" si="0"/>
        <v>37386</v>
      </c>
      <c r="B10" s="11">
        <v>37386</v>
      </c>
      <c r="C10" s="10">
        <v>0.1</v>
      </c>
      <c r="D10" s="9">
        <f>VLOOKUP(A10-2,доллар!$A$2:$B$5880,2,FALSE)</f>
        <v>31.1951</v>
      </c>
      <c r="E10" s="12">
        <f t="shared" si="1"/>
        <v>3.2056316536892013E-3</v>
      </c>
      <c r="F10" s="9">
        <v>2001</v>
      </c>
    </row>
    <row r="11" spans="1:19" x14ac:dyDescent="0.25">
      <c r="A11" s="11">
        <f t="shared" si="0"/>
        <v>37753</v>
      </c>
      <c r="B11" s="11">
        <v>37753</v>
      </c>
      <c r="C11" s="10">
        <v>0.1</v>
      </c>
      <c r="D11" s="9">
        <f>VLOOKUP(A11-3,доллар!$A$2:$B$5880,2,FALSE)</f>
        <v>31.100100000000001</v>
      </c>
      <c r="E11" s="12">
        <f t="shared" si="1"/>
        <v>3.2154237446181846E-3</v>
      </c>
      <c r="F11" s="9">
        <v>2002</v>
      </c>
    </row>
    <row r="12" spans="1:19" x14ac:dyDescent="0.25">
      <c r="A12" s="11">
        <f t="shared" si="0"/>
        <v>38117</v>
      </c>
      <c r="B12" s="11">
        <v>38117</v>
      </c>
      <c r="C12" s="10">
        <v>0.3</v>
      </c>
      <c r="D12" s="9">
        <f>VLOOKUP(A12-2,доллар!$A$2:$B$5880,2,FALSE)</f>
        <v>28.952999999999999</v>
      </c>
      <c r="E12" s="12">
        <f t="shared" si="1"/>
        <v>1.0361620557455186E-2</v>
      </c>
      <c r="F12" s="9">
        <v>2003</v>
      </c>
    </row>
    <row r="13" spans="1:19" x14ac:dyDescent="0.25">
      <c r="A13" s="11">
        <f t="shared" si="0"/>
        <v>38261</v>
      </c>
      <c r="B13" s="11">
        <v>38261</v>
      </c>
      <c r="C13" s="10">
        <v>0.67</v>
      </c>
      <c r="D13" s="9">
        <f>VLOOKUP(A13,доллар!$A$2:$B$5880,2,FALSE)</f>
        <v>29.2224</v>
      </c>
      <c r="E13" s="12">
        <f t="shared" si="1"/>
        <v>2.2927617170389838E-2</v>
      </c>
      <c r="F13" s="9" t="s">
        <v>236</v>
      </c>
    </row>
    <row r="14" spans="1:19" x14ac:dyDescent="0.25">
      <c r="A14" s="11">
        <f t="shared" si="0"/>
        <v>38484</v>
      </c>
      <c r="B14" s="11">
        <v>38484</v>
      </c>
      <c r="C14" s="10">
        <v>0.9</v>
      </c>
      <c r="D14" s="9">
        <f>VLOOKUP(A14,доллар!$A$2:$B$5880,2,FALSE)</f>
        <v>27.815999999999999</v>
      </c>
      <c r="E14" s="12">
        <f t="shared" si="1"/>
        <v>3.2355478861087146E-2</v>
      </c>
      <c r="F14" s="9">
        <v>2004</v>
      </c>
    </row>
    <row r="15" spans="1:19" x14ac:dyDescent="0.25">
      <c r="A15" s="11">
        <f t="shared" si="0"/>
        <v>38852</v>
      </c>
      <c r="B15" s="11">
        <v>38852</v>
      </c>
      <c r="C15" s="10">
        <v>1</v>
      </c>
      <c r="D15" s="9">
        <f>VLOOKUP(A15-2,доллар!$A$2:$B$5880,2,FALSE)</f>
        <v>26.943100000000001</v>
      </c>
      <c r="E15" s="12">
        <f t="shared" si="1"/>
        <v>3.7115253998240734E-2</v>
      </c>
      <c r="F15" s="9">
        <v>2005</v>
      </c>
    </row>
    <row r="16" spans="1:19" x14ac:dyDescent="0.25">
      <c r="A16" s="11">
        <f t="shared" si="0"/>
        <v>39216</v>
      </c>
      <c r="B16" s="11">
        <v>39216</v>
      </c>
      <c r="C16" s="10">
        <v>4.5999999999999996</v>
      </c>
      <c r="D16" s="9">
        <f>VLOOKUP(A16-2,доллар!$A$2:$B$5880,2,FALSE)</f>
        <v>25.859400000000001</v>
      </c>
      <c r="E16" s="12">
        <f t="shared" si="1"/>
        <v>0.17788502440118484</v>
      </c>
      <c r="F16" s="9">
        <v>2006</v>
      </c>
    </row>
    <row r="17" spans="1:6" x14ac:dyDescent="0.25">
      <c r="A17" s="11">
        <f t="shared" si="0"/>
        <v>39580</v>
      </c>
      <c r="B17" s="11">
        <v>39580</v>
      </c>
      <c r="C17" s="10">
        <v>5.65</v>
      </c>
      <c r="D17" s="9">
        <f>VLOOKUP(A17-3,доллар!$A$2:$B$5880,2,FALSE)</f>
        <v>23.883299999999998</v>
      </c>
      <c r="E17" s="12">
        <f t="shared" si="1"/>
        <v>0.23656697357567844</v>
      </c>
      <c r="F17" s="9">
        <v>2007</v>
      </c>
    </row>
    <row r="18" spans="1:6" x14ac:dyDescent="0.25">
      <c r="A18" s="11">
        <f t="shared" si="0"/>
        <v>39945</v>
      </c>
      <c r="B18" s="11">
        <v>39945</v>
      </c>
      <c r="C18" s="10">
        <v>4.42</v>
      </c>
      <c r="D18" s="9">
        <f>VLOOKUP(A18-3,доллар!$A$2:$B$5880,2,FALSE)</f>
        <v>32.553400000000003</v>
      </c>
      <c r="E18" s="12">
        <f t="shared" si="1"/>
        <v>0.13577690809562132</v>
      </c>
      <c r="F18" s="9">
        <v>2008</v>
      </c>
    </row>
    <row r="19" spans="1:6" x14ac:dyDescent="0.25">
      <c r="A19" s="11">
        <f t="shared" si="0"/>
        <v>40210</v>
      </c>
      <c r="B19" s="11">
        <v>40210</v>
      </c>
      <c r="C19" s="10">
        <v>6.56</v>
      </c>
      <c r="D19" s="9">
        <f>VLOOKUP(A19-2,доллар!$A$2:$B$5880,2,FALSE)</f>
        <v>30.4312</v>
      </c>
      <c r="E19" s="12">
        <f t="shared" si="1"/>
        <v>0.21556823260338073</v>
      </c>
      <c r="F19" s="9">
        <v>2009</v>
      </c>
    </row>
    <row r="20" spans="1:6" x14ac:dyDescent="0.25">
      <c r="A20" s="11">
        <f t="shared" si="0"/>
        <v>40669</v>
      </c>
      <c r="B20" s="11">
        <v>40669</v>
      </c>
      <c r="C20" s="10">
        <v>5.0199999999999996</v>
      </c>
      <c r="D20" s="9">
        <f>VLOOKUP(A20,доллар!$A$2:$B$5880,2,FALSE)</f>
        <v>27.262499999999999</v>
      </c>
      <c r="E20" s="12">
        <f t="shared" si="1"/>
        <v>0.18413571756075195</v>
      </c>
      <c r="F20" s="9">
        <v>2010</v>
      </c>
    </row>
    <row r="21" spans="1:6" x14ac:dyDescent="0.25">
      <c r="A21" s="11">
        <f t="shared" si="0"/>
        <v>41043</v>
      </c>
      <c r="B21" s="11">
        <v>41043</v>
      </c>
      <c r="C21" s="10">
        <v>7.08</v>
      </c>
      <c r="D21" s="9">
        <f>VLOOKUP(A21-2,доллар!$A$2:$B$5880,2,FALSE)</f>
        <v>30.230599999999999</v>
      </c>
      <c r="E21" s="12">
        <f t="shared" si="1"/>
        <v>0.2341997843244924</v>
      </c>
      <c r="F21" s="9">
        <v>2011</v>
      </c>
    </row>
    <row r="22" spans="1:6" x14ac:dyDescent="0.25">
      <c r="A22" s="11">
        <f t="shared" si="0"/>
        <v>41407</v>
      </c>
      <c r="B22" s="11">
        <v>41407</v>
      </c>
      <c r="C22" s="10">
        <v>8.6</v>
      </c>
      <c r="D22" s="9">
        <f>VLOOKUP(A22-4,доллар!$A$2:$B$5880,2,FALSE)</f>
        <v>31.082899999999999</v>
      </c>
      <c r="E22" s="12">
        <f t="shared" si="1"/>
        <v>0.27667946041070812</v>
      </c>
      <c r="F22" s="9">
        <v>2012</v>
      </c>
    </row>
    <row r="23" spans="1:6" x14ac:dyDescent="0.25">
      <c r="A23" s="11">
        <f>B23-2</f>
        <v>41834</v>
      </c>
      <c r="B23" s="11">
        <v>41836</v>
      </c>
      <c r="C23" s="10">
        <v>8.23</v>
      </c>
      <c r="D23" s="9">
        <f>VLOOKUP(A23-2,доллар!$A$2:$B$5880,2,FALSE)</f>
        <v>34.058199999999999</v>
      </c>
      <c r="E23" s="12">
        <f t="shared" si="1"/>
        <v>0.24164518383238107</v>
      </c>
      <c r="F23" s="9">
        <v>2013</v>
      </c>
    </row>
    <row r="24" spans="1:6" x14ac:dyDescent="0.25">
      <c r="A24" s="11">
        <f t="shared" ref="A24:A29" si="2">B24-2</f>
        <v>42198</v>
      </c>
      <c r="B24" s="11">
        <v>42200</v>
      </c>
      <c r="C24" s="10">
        <v>10.58</v>
      </c>
      <c r="D24" s="9">
        <f>VLOOKUP(A24-2,доллар!$A$2:$B$5880,2,FALSE)</f>
        <v>56.668500000000002</v>
      </c>
      <c r="E24" s="12">
        <f t="shared" si="1"/>
        <v>0.18669984206393322</v>
      </c>
      <c r="F24" s="9">
        <v>2014</v>
      </c>
    </row>
    <row r="25" spans="1:6" x14ac:dyDescent="0.25">
      <c r="A25" s="11">
        <f t="shared" si="2"/>
        <v>42557</v>
      </c>
      <c r="B25" s="11">
        <v>42559</v>
      </c>
      <c r="C25" s="10">
        <v>10.96</v>
      </c>
      <c r="D25" s="9">
        <f>VLOOKUP(A25,доллар!$A$2:$B$5880,2,FALSE)</f>
        <v>64.267600000000002</v>
      </c>
      <c r="E25" s="12">
        <f t="shared" si="1"/>
        <v>0.17053694240955009</v>
      </c>
      <c r="F25" s="9">
        <v>2015</v>
      </c>
    </row>
    <row r="26" spans="1:6" x14ac:dyDescent="0.25">
      <c r="A26" s="11">
        <f t="shared" si="2"/>
        <v>42921</v>
      </c>
      <c r="B26" s="11">
        <v>42923</v>
      </c>
      <c r="C26" s="10">
        <v>22.81</v>
      </c>
      <c r="D26" s="9">
        <f>VLOOKUP(A26,доллар!$A$2:$B$5880,2,FALSE)</f>
        <v>59.229500000000002</v>
      </c>
      <c r="E26" s="12">
        <f t="shared" si="1"/>
        <v>0.38511214850707837</v>
      </c>
      <c r="F26" s="9">
        <v>2016</v>
      </c>
    </row>
    <row r="27" spans="1:6" x14ac:dyDescent="0.25">
      <c r="A27" s="11">
        <f>B27-3</f>
        <v>43089</v>
      </c>
      <c r="B27" s="11">
        <v>43092</v>
      </c>
      <c r="C27" s="10">
        <v>27.81</v>
      </c>
      <c r="D27" s="9">
        <f>VLOOKUP(A27,доллар!$A$2:$B$5880,2,FALSE)</f>
        <v>58.611699999999999</v>
      </c>
      <c r="E27" s="12">
        <f t="shared" si="1"/>
        <v>0.47447864504868481</v>
      </c>
      <c r="F27" s="9" t="s">
        <v>216</v>
      </c>
    </row>
    <row r="28" spans="1:6" x14ac:dyDescent="0.25">
      <c r="A28" s="11">
        <f t="shared" si="2"/>
        <v>43285</v>
      </c>
      <c r="B28" s="11">
        <v>43287</v>
      </c>
      <c r="C28" s="10">
        <v>12.16</v>
      </c>
      <c r="D28" s="9">
        <f>VLOOKUP(A28,доллар!$A$2:$B$5880,2,FALSE)</f>
        <v>63.2194</v>
      </c>
      <c r="E28" s="12">
        <f t="shared" si="1"/>
        <v>0.19234602036716578</v>
      </c>
      <c r="F28" s="9">
        <v>2017</v>
      </c>
    </row>
    <row r="29" spans="1:6" x14ac:dyDescent="0.25">
      <c r="A29" s="11">
        <f t="shared" si="2"/>
        <v>43383</v>
      </c>
      <c r="B29" s="11">
        <v>43385</v>
      </c>
      <c r="C29" s="10">
        <v>30.27</v>
      </c>
      <c r="D29" s="9">
        <f>VLOOKUP(A29,доллар!$A$2:$B$5880,2,FALSE)</f>
        <v>66.403199999999998</v>
      </c>
      <c r="E29" s="12">
        <f t="shared" si="1"/>
        <v>0.45585152522769989</v>
      </c>
      <c r="F29" s="9" t="s">
        <v>207</v>
      </c>
    </row>
    <row r="30" spans="1:6" x14ac:dyDescent="0.25">
      <c r="A30" s="11">
        <f>B30-5</f>
        <v>43469</v>
      </c>
      <c r="B30" s="11">
        <v>43474</v>
      </c>
      <c r="C30" s="10">
        <v>22.26</v>
      </c>
      <c r="D30" s="9">
        <f>VLOOKUP(A30-5,доллар!$A$2:$B$5880,2,FALSE)</f>
        <v>69.470600000000005</v>
      </c>
      <c r="E30" s="12">
        <f t="shared" si="1"/>
        <v>0.32042331576235128</v>
      </c>
      <c r="F30" s="9" t="s">
        <v>257</v>
      </c>
    </row>
    <row r="35" spans="1:1" x14ac:dyDescent="0.25">
      <c r="A35" t="s">
        <v>220</v>
      </c>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f>C8</f>
        <v>0.15</v>
      </c>
      <c r="B2" s="6">
        <f>C9</f>
        <v>0.2</v>
      </c>
      <c r="C2" s="6">
        <f>C10</f>
        <v>1</v>
      </c>
      <c r="D2" s="6">
        <f>C11</f>
        <v>1</v>
      </c>
      <c r="E2" s="6">
        <f>C12+C13</f>
        <v>2</v>
      </c>
      <c r="F2" s="6">
        <f>C14</f>
        <v>1</v>
      </c>
      <c r="G2" s="6">
        <f>C15</f>
        <v>1</v>
      </c>
      <c r="H2" s="6">
        <f>C16</f>
        <v>4.5999999999999996</v>
      </c>
      <c r="I2" s="6">
        <f>C17</f>
        <v>5.65</v>
      </c>
      <c r="J2" s="6">
        <f>C18</f>
        <v>4.42</v>
      </c>
      <c r="K2" s="6">
        <f>C19</f>
        <v>6.56</v>
      </c>
      <c r="L2" s="6">
        <f>C20</f>
        <v>5.0199999999999996</v>
      </c>
      <c r="M2" s="6">
        <f>C21</f>
        <v>7.08</v>
      </c>
      <c r="N2" s="6">
        <f>C22</f>
        <v>8.6</v>
      </c>
      <c r="O2" s="6">
        <f>C23</f>
        <v>8.23</v>
      </c>
      <c r="P2" s="6">
        <f>C24</f>
        <v>10.58</v>
      </c>
      <c r="Q2" s="6">
        <f>C25</f>
        <v>10.96</v>
      </c>
      <c r="R2" s="6">
        <f>C26+C27</f>
        <v>50.62</v>
      </c>
      <c r="S2" s="6">
        <f>C28+C29</f>
        <v>42.43</v>
      </c>
    </row>
    <row r="3" spans="1:19" x14ac:dyDescent="0.25">
      <c r="A3" s="13">
        <f>E8</f>
        <v>5.246589716684155E-3</v>
      </c>
      <c r="B3" s="13">
        <f>E9</f>
        <v>6.9252077562326876E-3</v>
      </c>
      <c r="C3" s="13">
        <f>E10</f>
        <v>3.2056316536892011E-2</v>
      </c>
      <c r="D3" s="13">
        <f>E11</f>
        <v>3.2154237446181844E-2</v>
      </c>
      <c r="E3" s="13">
        <f>E12+E13</f>
        <v>6.8759059326427494E-2</v>
      </c>
      <c r="F3" s="13">
        <f>E14</f>
        <v>3.5950532067874609E-2</v>
      </c>
      <c r="G3" s="13">
        <f>E15</f>
        <v>3.7115253998240734E-2</v>
      </c>
      <c r="H3" s="13">
        <f>E16</f>
        <v>0.17788502440118484</v>
      </c>
      <c r="I3" s="13">
        <f>E17</f>
        <v>0.23656697357567844</v>
      </c>
      <c r="J3" s="13">
        <f>E18</f>
        <v>0.13577690809562132</v>
      </c>
      <c r="K3" s="13">
        <f>E19</f>
        <v>0.21556823260338073</v>
      </c>
      <c r="L3" s="13">
        <f>E20</f>
        <v>0.18413571756075195</v>
      </c>
      <c r="M3" s="13">
        <f>E21</f>
        <v>0.2341997843244924</v>
      </c>
      <c r="N3" s="13">
        <f>E22</f>
        <v>0.27667946041070812</v>
      </c>
      <c r="O3" s="13">
        <f>E23</f>
        <v>0.24164518383238107</v>
      </c>
      <c r="P3" s="13">
        <f>E24</f>
        <v>0.18669984206393322</v>
      </c>
      <c r="Q3" s="13">
        <f>E25</f>
        <v>0.17053694240955009</v>
      </c>
      <c r="R3" s="13">
        <f>E26+E27</f>
        <v>0.85959079355576318</v>
      </c>
      <c r="S3" s="13">
        <f>E29+E28</f>
        <v>0.64819754559486564</v>
      </c>
    </row>
    <row r="5" spans="1:19" ht="60" x14ac:dyDescent="0.25">
      <c r="A5" s="9" t="s">
        <v>184</v>
      </c>
      <c r="B5" s="9" t="s">
        <v>185</v>
      </c>
      <c r="C5" s="9" t="s">
        <v>186</v>
      </c>
      <c r="D5" s="9" t="s">
        <v>187</v>
      </c>
      <c r="E5" s="9" t="s">
        <v>188</v>
      </c>
      <c r="F5" s="9" t="s">
        <v>189</v>
      </c>
    </row>
    <row r="6" spans="1:19" x14ac:dyDescent="0.25">
      <c r="A6" s="11">
        <f>B6</f>
        <v>35937</v>
      </c>
      <c r="B6" s="16">
        <v>35937</v>
      </c>
      <c r="C6" s="9">
        <v>0.1</v>
      </c>
      <c r="D6" s="9">
        <f>VLOOKUP(A6,доллар!$A$2:$B$5880,2,FALSE)</f>
        <v>6.1574999999999998</v>
      </c>
      <c r="E6" s="12">
        <f>C6/D6</f>
        <v>1.6240357287860333E-2</v>
      </c>
      <c r="F6" s="9">
        <v>1997</v>
      </c>
    </row>
    <row r="7" spans="1:19" x14ac:dyDescent="0.25">
      <c r="A7" s="11">
        <f t="shared" ref="A7:A22" si="0">B7</f>
        <v>36280</v>
      </c>
      <c r="B7" s="16">
        <v>36280</v>
      </c>
      <c r="C7" s="9">
        <v>0.1</v>
      </c>
      <c r="D7" s="9">
        <f>VLOOKUP(A7,доллар!$A$2:$B$5880,2,FALSE)</f>
        <v>24.23</v>
      </c>
      <c r="E7" s="12">
        <f t="shared" ref="E7:E12" si="1">C7/D7</f>
        <v>4.1271151465125874E-3</v>
      </c>
      <c r="F7" s="9">
        <v>1998</v>
      </c>
    </row>
    <row r="8" spans="1:19" x14ac:dyDescent="0.25">
      <c r="A8" s="11">
        <f t="shared" si="0"/>
        <v>36637</v>
      </c>
      <c r="B8" s="11">
        <v>36637</v>
      </c>
      <c r="C8" s="10">
        <v>0.15</v>
      </c>
      <c r="D8" s="9">
        <f>VLOOKUP(A8,доллар!$A$2:$B$5880,2,FALSE)</f>
        <v>28.59</v>
      </c>
      <c r="E8" s="12">
        <f t="shared" si="1"/>
        <v>5.246589716684155E-3</v>
      </c>
      <c r="F8" s="9">
        <v>1999</v>
      </c>
    </row>
    <row r="9" spans="1:19" x14ac:dyDescent="0.25">
      <c r="A9" s="11">
        <f t="shared" si="0"/>
        <v>37004</v>
      </c>
      <c r="B9" s="11">
        <v>37004</v>
      </c>
      <c r="C9" s="10">
        <v>0.2</v>
      </c>
      <c r="D9" s="9">
        <f>VLOOKUP(A9-2,доллар!$A$2:$B$5880,2,FALSE)</f>
        <v>28.88</v>
      </c>
      <c r="E9" s="12">
        <f t="shared" si="1"/>
        <v>6.9252077562326876E-3</v>
      </c>
      <c r="F9" s="9">
        <v>2000</v>
      </c>
    </row>
    <row r="10" spans="1:19" x14ac:dyDescent="0.25">
      <c r="A10" s="11">
        <f t="shared" si="0"/>
        <v>37386</v>
      </c>
      <c r="B10" s="11">
        <v>37386</v>
      </c>
      <c r="C10" s="10">
        <v>1</v>
      </c>
      <c r="D10" s="9">
        <f>VLOOKUP(A10-2,доллар!$A$2:$B$5880,2,FALSE)</f>
        <v>31.1951</v>
      </c>
      <c r="E10" s="12">
        <f t="shared" si="1"/>
        <v>3.2056316536892011E-2</v>
      </c>
      <c r="F10" s="9">
        <v>2001</v>
      </c>
    </row>
    <row r="11" spans="1:19" x14ac:dyDescent="0.25">
      <c r="A11" s="11">
        <f t="shared" si="0"/>
        <v>37753</v>
      </c>
      <c r="B11" s="11">
        <v>37753</v>
      </c>
      <c r="C11" s="10">
        <v>1</v>
      </c>
      <c r="D11" s="9">
        <f>VLOOKUP(A11-3,доллар!$A$2:$B$5880,2,FALSE)</f>
        <v>31.100100000000001</v>
      </c>
      <c r="E11" s="12">
        <f t="shared" si="1"/>
        <v>3.2154237446181844E-2</v>
      </c>
      <c r="F11" s="9">
        <v>2002</v>
      </c>
    </row>
    <row r="12" spans="1:19" x14ac:dyDescent="0.25">
      <c r="A12" s="11">
        <f t="shared" si="0"/>
        <v>38117</v>
      </c>
      <c r="B12" s="11">
        <v>38117</v>
      </c>
      <c r="C12" s="10">
        <v>1</v>
      </c>
      <c r="D12" s="9">
        <f>VLOOKUP(A12-2,доллар!$A$2:$B$5880,2,FALSE)</f>
        <v>28.952999999999999</v>
      </c>
      <c r="E12" s="12">
        <f t="shared" si="1"/>
        <v>3.4538735191517289E-2</v>
      </c>
      <c r="F12" s="9">
        <v>2003</v>
      </c>
    </row>
    <row r="13" spans="1:19" x14ac:dyDescent="0.25">
      <c r="A13" s="11">
        <f t="shared" si="0"/>
        <v>38261</v>
      </c>
      <c r="B13" s="11">
        <v>38261</v>
      </c>
      <c r="C13" s="10">
        <v>1</v>
      </c>
      <c r="D13" s="9">
        <f>VLOOKUP(A13,доллар!$A$2:$B$5880,2,FALSE)</f>
        <v>29.2224</v>
      </c>
      <c r="E13" s="12">
        <f t="shared" ref="E13:E20" si="2">C13/D13</f>
        <v>3.4220324134910204E-2</v>
      </c>
      <c r="F13" s="9" t="s">
        <v>236</v>
      </c>
    </row>
    <row r="14" spans="1:19" x14ac:dyDescent="0.25">
      <c r="A14" s="11">
        <f t="shared" si="0"/>
        <v>38484</v>
      </c>
      <c r="B14" s="11">
        <v>38484</v>
      </c>
      <c r="C14" s="10">
        <v>1</v>
      </c>
      <c r="D14" s="9">
        <f>VLOOKUP(A14,доллар!$A$2:$B$5880,2,FALSE)</f>
        <v>27.815999999999999</v>
      </c>
      <c r="E14" s="12">
        <f t="shared" si="2"/>
        <v>3.5950532067874609E-2</v>
      </c>
      <c r="F14" s="9">
        <v>2004</v>
      </c>
    </row>
    <row r="15" spans="1:19" x14ac:dyDescent="0.25">
      <c r="A15" s="11">
        <f t="shared" si="0"/>
        <v>38852</v>
      </c>
      <c r="B15" s="11">
        <v>38852</v>
      </c>
      <c r="C15" s="10">
        <v>1</v>
      </c>
      <c r="D15" s="9">
        <f>VLOOKUP(A15-2,доллар!$A$2:$B$5880,2,FALSE)</f>
        <v>26.943100000000001</v>
      </c>
      <c r="E15" s="12">
        <f t="shared" ref="E15" si="3">C15/D15</f>
        <v>3.7115253998240734E-2</v>
      </c>
      <c r="F15" s="9">
        <v>2005</v>
      </c>
    </row>
    <row r="16" spans="1:19" x14ac:dyDescent="0.25">
      <c r="A16" s="11">
        <f t="shared" si="0"/>
        <v>39216</v>
      </c>
      <c r="B16" s="11">
        <v>39216</v>
      </c>
      <c r="C16" s="10">
        <v>4.5999999999999996</v>
      </c>
      <c r="D16" s="9">
        <f>VLOOKUP(A16-2,доллар!$A$2:$B$5880,2,FALSE)</f>
        <v>25.859400000000001</v>
      </c>
      <c r="E16" s="12">
        <f t="shared" si="2"/>
        <v>0.17788502440118484</v>
      </c>
      <c r="F16" s="9">
        <v>2006</v>
      </c>
    </row>
    <row r="17" spans="1:6" x14ac:dyDescent="0.25">
      <c r="A17" s="11">
        <f t="shared" si="0"/>
        <v>39580</v>
      </c>
      <c r="B17" s="11">
        <v>39580</v>
      </c>
      <c r="C17" s="10">
        <v>5.65</v>
      </c>
      <c r="D17" s="9">
        <f>VLOOKUP(A17-3,доллар!$A$2:$B$5880,2,FALSE)</f>
        <v>23.883299999999998</v>
      </c>
      <c r="E17" s="12">
        <f t="shared" si="2"/>
        <v>0.23656697357567844</v>
      </c>
      <c r="F17" s="9">
        <v>2007</v>
      </c>
    </row>
    <row r="18" spans="1:6" x14ac:dyDescent="0.25">
      <c r="A18" s="11">
        <f t="shared" si="0"/>
        <v>39945</v>
      </c>
      <c r="B18" s="11">
        <v>39945</v>
      </c>
      <c r="C18" s="10">
        <v>4.42</v>
      </c>
      <c r="D18" s="9">
        <f>VLOOKUP(A18-3,доллар!$A$2:$B$5880,2,FALSE)</f>
        <v>32.553400000000003</v>
      </c>
      <c r="E18" s="12">
        <f t="shared" si="2"/>
        <v>0.13577690809562132</v>
      </c>
      <c r="F18" s="9">
        <v>2008</v>
      </c>
    </row>
    <row r="19" spans="1:6" x14ac:dyDescent="0.25">
      <c r="A19" s="11">
        <f t="shared" si="0"/>
        <v>40210</v>
      </c>
      <c r="B19" s="11">
        <v>40210</v>
      </c>
      <c r="C19" s="10">
        <v>6.56</v>
      </c>
      <c r="D19" s="9">
        <f>VLOOKUP(A19-2,доллар!$A$2:$B$5880,2,FALSE)</f>
        <v>30.4312</v>
      </c>
      <c r="E19" s="12">
        <f t="shared" si="2"/>
        <v>0.21556823260338073</v>
      </c>
      <c r="F19" s="9">
        <v>2009</v>
      </c>
    </row>
    <row r="20" spans="1:6" x14ac:dyDescent="0.25">
      <c r="A20" s="11">
        <f t="shared" si="0"/>
        <v>40669</v>
      </c>
      <c r="B20" s="11">
        <v>40669</v>
      </c>
      <c r="C20" s="10">
        <v>5.0199999999999996</v>
      </c>
      <c r="D20" s="9">
        <f>VLOOKUP(A20,доллар!$A$2:$B$5880,2,FALSE)</f>
        <v>27.262499999999999</v>
      </c>
      <c r="E20" s="12">
        <f t="shared" si="2"/>
        <v>0.18413571756075195</v>
      </c>
      <c r="F20" s="9">
        <v>2010</v>
      </c>
    </row>
    <row r="21" spans="1:6" x14ac:dyDescent="0.25">
      <c r="A21" s="11">
        <f t="shared" si="0"/>
        <v>41043</v>
      </c>
      <c r="B21" s="11">
        <v>41043</v>
      </c>
      <c r="C21" s="10">
        <v>7.08</v>
      </c>
      <c r="D21" s="9">
        <f>VLOOKUP(A21-2,доллар!$A$2:$B$5880,2,FALSE)</f>
        <v>30.230599999999999</v>
      </c>
      <c r="E21" s="12">
        <f t="shared" ref="E21:E29" si="4">C21/D21</f>
        <v>0.2341997843244924</v>
      </c>
      <c r="F21" s="9">
        <v>2011</v>
      </c>
    </row>
    <row r="22" spans="1:6" x14ac:dyDescent="0.25">
      <c r="A22" s="11">
        <f t="shared" si="0"/>
        <v>41407</v>
      </c>
      <c r="B22" s="11">
        <v>41407</v>
      </c>
      <c r="C22" s="10">
        <v>8.6</v>
      </c>
      <c r="D22" s="9">
        <f>VLOOKUP(A22-4,доллар!$A$2:$B$5880,2,FALSE)</f>
        <v>31.082899999999999</v>
      </c>
      <c r="E22" s="12">
        <f t="shared" si="4"/>
        <v>0.27667946041070812</v>
      </c>
      <c r="F22" s="9">
        <v>2012</v>
      </c>
    </row>
    <row r="23" spans="1:6" x14ac:dyDescent="0.25">
      <c r="A23" s="11">
        <f>B23-2</f>
        <v>41834</v>
      </c>
      <c r="B23" s="11">
        <v>41836</v>
      </c>
      <c r="C23" s="10">
        <v>8.23</v>
      </c>
      <c r="D23" s="9">
        <f>VLOOKUP(A23-2,доллар!$A$2:$B$5880,2,FALSE)</f>
        <v>34.058199999999999</v>
      </c>
      <c r="E23" s="12">
        <f t="shared" si="4"/>
        <v>0.24164518383238107</v>
      </c>
      <c r="F23" s="9">
        <v>2013</v>
      </c>
    </row>
    <row r="24" spans="1:6" x14ac:dyDescent="0.25">
      <c r="A24" s="11">
        <f t="shared" ref="A24:A29" si="5">B24-2</f>
        <v>42198</v>
      </c>
      <c r="B24" s="11">
        <v>42200</v>
      </c>
      <c r="C24" s="10">
        <v>10.58</v>
      </c>
      <c r="D24" s="9">
        <f>VLOOKUP(A24-2,доллар!$A$2:$B$5880,2,FALSE)</f>
        <v>56.668500000000002</v>
      </c>
      <c r="E24" s="12">
        <f t="shared" si="4"/>
        <v>0.18669984206393322</v>
      </c>
      <c r="F24" s="9">
        <v>2014</v>
      </c>
    </row>
    <row r="25" spans="1:6" x14ac:dyDescent="0.25">
      <c r="A25" s="11">
        <f t="shared" si="5"/>
        <v>42557</v>
      </c>
      <c r="B25" s="11">
        <v>42559</v>
      </c>
      <c r="C25" s="10">
        <v>10.96</v>
      </c>
      <c r="D25" s="9">
        <f>VLOOKUP(A25,доллар!$A$2:$B$5880,2,FALSE)</f>
        <v>64.267600000000002</v>
      </c>
      <c r="E25" s="12">
        <f t="shared" si="4"/>
        <v>0.17053694240955009</v>
      </c>
      <c r="F25" s="9">
        <v>2015</v>
      </c>
    </row>
    <row r="26" spans="1:6" x14ac:dyDescent="0.25">
      <c r="A26" s="11">
        <f t="shared" si="5"/>
        <v>42921</v>
      </c>
      <c r="B26" s="11">
        <v>42923</v>
      </c>
      <c r="C26" s="10">
        <v>22.81</v>
      </c>
      <c r="D26" s="9">
        <f>VLOOKUP(A26,доллар!$A$2:$B$5880,2,FALSE)</f>
        <v>59.229500000000002</v>
      </c>
      <c r="E26" s="12">
        <f t="shared" si="4"/>
        <v>0.38511214850707837</v>
      </c>
      <c r="F26" s="9">
        <v>2016</v>
      </c>
    </row>
    <row r="27" spans="1:6" x14ac:dyDescent="0.25">
      <c r="A27" s="11">
        <f>B27-3</f>
        <v>43089</v>
      </c>
      <c r="B27" s="11">
        <v>43092</v>
      </c>
      <c r="C27" s="10">
        <v>27.81</v>
      </c>
      <c r="D27" s="9">
        <f>VLOOKUP(A27,доллар!$A$2:$B$5880,2,FALSE)</f>
        <v>58.611699999999999</v>
      </c>
      <c r="E27" s="12">
        <f t="shared" si="4"/>
        <v>0.47447864504868481</v>
      </c>
      <c r="F27" s="9" t="s">
        <v>216</v>
      </c>
    </row>
    <row r="28" spans="1:6" x14ac:dyDescent="0.25">
      <c r="A28" s="11">
        <f t="shared" si="5"/>
        <v>43285</v>
      </c>
      <c r="B28" s="11">
        <v>43287</v>
      </c>
      <c r="C28" s="10">
        <v>12.16</v>
      </c>
      <c r="D28" s="9">
        <f>VLOOKUP(A28,доллар!$A$2:$B$5880,2,FALSE)</f>
        <v>63.2194</v>
      </c>
      <c r="E28" s="12">
        <f t="shared" si="4"/>
        <v>0.19234602036716578</v>
      </c>
      <c r="F28" s="9">
        <v>2017</v>
      </c>
    </row>
    <row r="29" spans="1:6" x14ac:dyDescent="0.25">
      <c r="A29" s="11">
        <f t="shared" si="5"/>
        <v>43383</v>
      </c>
      <c r="B29" s="11">
        <v>43385</v>
      </c>
      <c r="C29" s="10">
        <v>30.27</v>
      </c>
      <c r="D29" s="9">
        <f>VLOOKUP(A29,доллар!$A$2:$B$5880,2,FALSE)</f>
        <v>66.403199999999998</v>
      </c>
      <c r="E29" s="12">
        <f t="shared" si="4"/>
        <v>0.45585152522769989</v>
      </c>
      <c r="F29" s="9" t="s">
        <v>207</v>
      </c>
    </row>
    <row r="30" spans="1:6" x14ac:dyDescent="0.25">
      <c r="A30" s="11">
        <f>B30-5</f>
        <v>43469</v>
      </c>
      <c r="B30" s="11">
        <v>43474</v>
      </c>
      <c r="C30" s="10">
        <v>22.26</v>
      </c>
      <c r="D30" s="9">
        <f>VLOOKUP(A30-5,доллар!$A$2:$B$5880,2,FALSE)</f>
        <v>69.470600000000005</v>
      </c>
      <c r="E30" s="12">
        <f t="shared" ref="E30" si="6">C30/D30</f>
        <v>0.32042331576235128</v>
      </c>
      <c r="F30" s="9" t="s">
        <v>257</v>
      </c>
    </row>
    <row r="35" spans="1:1" x14ac:dyDescent="0.25">
      <c r="A35" t="s">
        <v>220</v>
      </c>
    </row>
  </sheetData>
  <pageMargins left="0.7" right="0.7" top="0.75" bottom="0.75" header="0.3" footer="0.3"/>
  <ignoredErrors>
    <ignoredError sqref="A11:D27" formula="1"/>
  </ignoredError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f>
        <v>3.9399999999999999E-3</v>
      </c>
      <c r="H2" s="6">
        <f>C7</f>
        <v>1.01E-2</v>
      </c>
      <c r="I2" s="6">
        <f>C8</f>
        <v>1.26E-2</v>
      </c>
      <c r="J2" s="6">
        <f>C9</f>
        <v>1.01E-2</v>
      </c>
      <c r="K2" s="6">
        <f>C10</f>
        <v>5.5539999999999999E-3</v>
      </c>
      <c r="L2" s="6">
        <f>C11</f>
        <v>9.4400000000000005E-3</v>
      </c>
      <c r="M2" s="6">
        <f>C12</f>
        <v>1.0160000000000001E-2</v>
      </c>
      <c r="N2" s="6">
        <f>C13</f>
        <v>1.06E-2</v>
      </c>
      <c r="O2" s="6">
        <f>C14</f>
        <v>1.0699999999999999E-2</v>
      </c>
      <c r="P2" s="6">
        <f>0</f>
        <v>0</v>
      </c>
      <c r="Q2" s="6">
        <f>C15</f>
        <v>1.136E-2</v>
      </c>
      <c r="R2" s="6">
        <f>C16</f>
        <v>9.1000000000000004E-3</v>
      </c>
      <c r="S2" s="6">
        <f>C17</f>
        <v>1.9222E-2</v>
      </c>
    </row>
    <row r="3" spans="1:19" x14ac:dyDescent="0.25">
      <c r="A3" s="6" t="s">
        <v>206</v>
      </c>
      <c r="B3" s="6" t="s">
        <v>206</v>
      </c>
      <c r="C3" s="6" t="s">
        <v>206</v>
      </c>
      <c r="D3" s="6" t="s">
        <v>206</v>
      </c>
      <c r="E3" s="6" t="s">
        <v>206</v>
      </c>
      <c r="F3" s="6" t="s">
        <v>206</v>
      </c>
      <c r="G3" s="36">
        <f>E6</f>
        <v>1.4540623327736056E-4</v>
      </c>
      <c r="H3" s="36">
        <f>E7</f>
        <v>3.9194228746832442E-4</v>
      </c>
      <c r="I3" s="36">
        <f>E8</f>
        <v>5.3062462098241365E-4</v>
      </c>
      <c r="J3" s="36">
        <f>E9</f>
        <v>2.8488099871944579E-4</v>
      </c>
      <c r="K3" s="36">
        <f>E10</f>
        <v>1.8684671773496294E-4</v>
      </c>
      <c r="L3" s="36">
        <f>E11</f>
        <v>3.297044883817587E-4</v>
      </c>
      <c r="M3" s="36">
        <f>E12</f>
        <v>3.4393343398576875E-4</v>
      </c>
      <c r="N3" s="36">
        <f>E13</f>
        <v>3.4457201555125025E-4</v>
      </c>
      <c r="O3" s="36">
        <f>E14</f>
        <v>3.0827739203088532E-4</v>
      </c>
      <c r="P3" s="36">
        <v>0</v>
      </c>
      <c r="Q3" s="36">
        <f>E15</f>
        <v>1.7167433861554318E-4</v>
      </c>
      <c r="R3" s="36">
        <f>E16</f>
        <v>1.5932460374570392E-4</v>
      </c>
      <c r="S3" s="36">
        <f>E17</f>
        <v>3.0743935422061357E-4</v>
      </c>
    </row>
    <row r="5" spans="1:19" ht="60" x14ac:dyDescent="0.25">
      <c r="A5" s="9" t="s">
        <v>184</v>
      </c>
      <c r="B5" s="9" t="s">
        <v>185</v>
      </c>
      <c r="C5" s="9" t="s">
        <v>186</v>
      </c>
      <c r="D5" s="9" t="s">
        <v>187</v>
      </c>
      <c r="E5" s="9" t="s">
        <v>188</v>
      </c>
      <c r="F5" s="9" t="s">
        <v>189</v>
      </c>
    </row>
    <row r="6" spans="1:19" x14ac:dyDescent="0.25">
      <c r="A6" s="11">
        <f>B6</f>
        <v>38860</v>
      </c>
      <c r="B6" s="16">
        <v>38860</v>
      </c>
      <c r="C6" s="9">
        <v>3.9399999999999999E-3</v>
      </c>
      <c r="D6" s="9">
        <f>VLOOKUP(A6,доллар!$A$2:$B$5880,2,FALSE)</f>
        <v>27.096499999999999</v>
      </c>
      <c r="E6" s="35">
        <f>C6/D6</f>
        <v>1.4540623327736056E-4</v>
      </c>
      <c r="F6" s="9">
        <v>2005</v>
      </c>
    </row>
    <row r="7" spans="1:19" x14ac:dyDescent="0.25">
      <c r="A7" s="11">
        <f t="shared" ref="A7:A13" si="0">B7</f>
        <v>39209</v>
      </c>
      <c r="B7" s="16">
        <v>39209</v>
      </c>
      <c r="C7" s="9">
        <v>1.01E-2</v>
      </c>
      <c r="D7" s="9">
        <f>VLOOKUP(A7-2,доллар!$A$2:$B$5880,2,FALSE)</f>
        <v>25.769100000000002</v>
      </c>
      <c r="E7" s="35">
        <f t="shared" ref="E7:E17" si="1">C7/D7</f>
        <v>3.9194228746832442E-4</v>
      </c>
      <c r="F7" s="9">
        <v>2006</v>
      </c>
    </row>
    <row r="8" spans="1:19" x14ac:dyDescent="0.25">
      <c r="A8" s="11">
        <f t="shared" si="0"/>
        <v>39575</v>
      </c>
      <c r="B8" s="11">
        <v>39575</v>
      </c>
      <c r="C8" s="10">
        <v>1.26E-2</v>
      </c>
      <c r="D8" s="9">
        <f>VLOOKUP(A8,доллар!$A$2:$B$5880,2,FALSE)</f>
        <v>23.7456</v>
      </c>
      <c r="E8" s="35">
        <f t="shared" si="1"/>
        <v>5.3062462098241365E-4</v>
      </c>
      <c r="F8" s="9">
        <v>2007</v>
      </c>
    </row>
    <row r="9" spans="1:19" x14ac:dyDescent="0.25">
      <c r="A9" s="11">
        <f t="shared" si="0"/>
        <v>39883</v>
      </c>
      <c r="B9" s="11">
        <v>39883</v>
      </c>
      <c r="C9" s="10">
        <v>1.01E-2</v>
      </c>
      <c r="D9" s="9">
        <f>VLOOKUP(A9,доллар!$A$2:$B$5880,2,FALSE)</f>
        <v>35.453400000000002</v>
      </c>
      <c r="E9" s="35">
        <f t="shared" si="1"/>
        <v>2.8488099871944579E-4</v>
      </c>
      <c r="F9" s="9">
        <v>2008</v>
      </c>
    </row>
    <row r="10" spans="1:19" x14ac:dyDescent="0.25">
      <c r="A10" s="11">
        <f t="shared" si="0"/>
        <v>40248</v>
      </c>
      <c r="B10" s="11">
        <v>40248</v>
      </c>
      <c r="C10" s="10">
        <v>5.5539999999999999E-3</v>
      </c>
      <c r="D10" s="9">
        <f>VLOOKUP(A10,доллар!$A$2:$B$5880,2,FALSE)</f>
        <v>29.724900000000002</v>
      </c>
      <c r="E10" s="35">
        <f t="shared" si="1"/>
        <v>1.8684671773496294E-4</v>
      </c>
      <c r="F10" s="9">
        <v>2009</v>
      </c>
    </row>
    <row r="11" spans="1:19" x14ac:dyDescent="0.25">
      <c r="A11" s="11">
        <f t="shared" si="0"/>
        <v>40616</v>
      </c>
      <c r="B11" s="11">
        <v>40616</v>
      </c>
      <c r="C11" s="10">
        <v>9.4400000000000005E-3</v>
      </c>
      <c r="D11" s="9">
        <f>VLOOKUP(A11-2,доллар!$A$2:$B$5880,2,FALSE)</f>
        <v>28.631699999999999</v>
      </c>
      <c r="E11" s="35">
        <f t="shared" si="1"/>
        <v>3.297044883817587E-4</v>
      </c>
      <c r="F11" s="9">
        <v>2010</v>
      </c>
    </row>
    <row r="12" spans="1:19" x14ac:dyDescent="0.25">
      <c r="A12" s="11">
        <f t="shared" si="0"/>
        <v>40980</v>
      </c>
      <c r="B12" s="11">
        <v>40980</v>
      </c>
      <c r="C12" s="10">
        <v>1.0160000000000001E-2</v>
      </c>
      <c r="D12" s="9">
        <f>VLOOKUP(A12,доллар!$A$2:$B$5880,2,FALSE)</f>
        <v>29.540600000000001</v>
      </c>
      <c r="E12" s="35">
        <f t="shared" si="1"/>
        <v>3.4393343398576875E-4</v>
      </c>
      <c r="F12" s="9">
        <v>2011</v>
      </c>
    </row>
    <row r="13" spans="1:19" x14ac:dyDescent="0.25">
      <c r="A13" s="11">
        <f t="shared" si="0"/>
        <v>41344</v>
      </c>
      <c r="B13" s="11">
        <v>41344</v>
      </c>
      <c r="C13" s="10">
        <v>1.06E-2</v>
      </c>
      <c r="D13" s="9">
        <f>VLOOKUP(A13-3,доллар!$A$2:$B$5880,2,FALSE)</f>
        <v>30.762799999999999</v>
      </c>
      <c r="E13" s="35">
        <f t="shared" si="1"/>
        <v>3.4457201555125025E-4</v>
      </c>
      <c r="F13" s="9">
        <v>2012</v>
      </c>
    </row>
    <row r="14" spans="1:19" x14ac:dyDescent="0.25">
      <c r="A14" s="11">
        <f>B14-4</f>
        <v>41774</v>
      </c>
      <c r="B14" s="11">
        <v>41778</v>
      </c>
      <c r="C14" s="10">
        <v>1.0699999999999999E-2</v>
      </c>
      <c r="D14" s="9">
        <f>VLOOKUP(A14,доллар!$A$2:$B$5880,2,FALSE)</f>
        <v>34.709000000000003</v>
      </c>
      <c r="E14" s="35">
        <f t="shared" si="1"/>
        <v>3.0827739203088532E-4</v>
      </c>
      <c r="F14" s="9">
        <v>2013</v>
      </c>
    </row>
    <row r="15" spans="1:19" x14ac:dyDescent="0.25">
      <c r="A15" s="11">
        <f>B15-5</f>
        <v>42495</v>
      </c>
      <c r="B15" s="11">
        <v>42500</v>
      </c>
      <c r="C15" s="10">
        <v>1.136E-2</v>
      </c>
      <c r="D15" s="9">
        <f>VLOOKUP(A15,доллар!$A$2:$B$5880,2,FALSE)</f>
        <v>66.171800000000005</v>
      </c>
      <c r="E15" s="35">
        <f t="shared" si="1"/>
        <v>1.7167433861554318E-4</v>
      </c>
      <c r="F15" s="9">
        <v>2015</v>
      </c>
    </row>
    <row r="16" spans="1:19" x14ac:dyDescent="0.25">
      <c r="A16" s="11">
        <f t="shared" ref="A16:A17" si="2">B16-4</f>
        <v>42867</v>
      </c>
      <c r="B16" s="11">
        <v>42871</v>
      </c>
      <c r="C16" s="10">
        <v>9.1000000000000004E-3</v>
      </c>
      <c r="D16" s="9">
        <f>VLOOKUP(A16,доллар!$A$2:$B$5880,2,FALSE)</f>
        <v>57.116100000000003</v>
      </c>
      <c r="E16" s="35">
        <f t="shared" si="1"/>
        <v>1.5932460374570392E-4</v>
      </c>
      <c r="F16" s="9">
        <v>2016</v>
      </c>
    </row>
    <row r="17" spans="1:6" x14ac:dyDescent="0.25">
      <c r="A17" s="11">
        <f t="shared" si="2"/>
        <v>43231</v>
      </c>
      <c r="B17" s="11">
        <v>43235</v>
      </c>
      <c r="C17" s="10">
        <v>1.9222E-2</v>
      </c>
      <c r="D17" s="9">
        <f>VLOOKUP(A17,доллар!$A$2:$B$5880,2,FALSE)</f>
        <v>62.5229</v>
      </c>
      <c r="E17" s="35">
        <f t="shared" si="1"/>
        <v>3.0743935422061357E-4</v>
      </c>
      <c r="F17" s="9">
        <v>2017</v>
      </c>
    </row>
    <row r="25" spans="1:6" x14ac:dyDescent="0.25">
      <c r="A25" t="s">
        <v>220</v>
      </c>
    </row>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election activeCell="R3" sqref="R3:S3"/>
    </sheetView>
  </sheetViews>
  <sheetFormatPr defaultRowHeight="15" x14ac:dyDescent="0.25"/>
  <cols>
    <col min="1" max="2" width="12.140625" customWidth="1"/>
    <col min="3" max="3" width="17.140625" customWidth="1"/>
    <col min="4"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1.3180000000000001E-4</v>
      </c>
      <c r="I2" s="6">
        <f>0</f>
        <v>0</v>
      </c>
      <c r="J2" s="6">
        <v>0</v>
      </c>
      <c r="K2" s="6">
        <f>C7</f>
        <v>4.3668999999999998E-5</v>
      </c>
      <c r="L2" s="6">
        <f>C8</f>
        <v>4.6791E-5</v>
      </c>
      <c r="M2" s="6">
        <v>0</v>
      </c>
      <c r="N2" s="6">
        <f>C9</f>
        <v>1.21805E-4</v>
      </c>
      <c r="O2" s="6">
        <f>C10</f>
        <v>1.6698799999999999E-4</v>
      </c>
      <c r="P2" s="6">
        <f>C11</f>
        <v>2.25403E-4</v>
      </c>
      <c r="Q2" s="6">
        <f>C12</f>
        <v>2.4300400000000001E-4</v>
      </c>
      <c r="R2" s="6">
        <f>C13</f>
        <v>3.4533600000000002E-4</v>
      </c>
      <c r="S2" s="6">
        <f>C14</f>
        <v>4.8980200000000001E-4</v>
      </c>
    </row>
    <row r="3" spans="1:19" x14ac:dyDescent="0.25">
      <c r="A3" s="6" t="s">
        <v>206</v>
      </c>
      <c r="B3" s="6" t="s">
        <v>206</v>
      </c>
      <c r="C3" s="6" t="s">
        <v>206</v>
      </c>
      <c r="D3" s="6" t="s">
        <v>206</v>
      </c>
      <c r="E3" s="6" t="s">
        <v>206</v>
      </c>
      <c r="F3" s="6" t="s">
        <v>206</v>
      </c>
      <c r="G3" s="6" t="s">
        <v>206</v>
      </c>
      <c r="H3" s="13">
        <f>E6</f>
        <v>5.1146528206262537E-6</v>
      </c>
      <c r="I3" s="13">
        <v>0</v>
      </c>
      <c r="J3" s="6">
        <v>0</v>
      </c>
      <c r="K3" s="51">
        <f>E7</f>
        <v>1.4383302207773814E-6</v>
      </c>
      <c r="L3" s="51">
        <f>E8</f>
        <v>1.6935588950660182E-6</v>
      </c>
      <c r="M3" s="6">
        <v>0</v>
      </c>
      <c r="N3" s="51">
        <f>E9</f>
        <v>3.8970242418231435E-6</v>
      </c>
      <c r="O3" s="51">
        <f>E10</f>
        <v>4.8787670732598054E-6</v>
      </c>
      <c r="P3" s="51">
        <f>E11</f>
        <v>3.939289609082266E-6</v>
      </c>
      <c r="Q3" s="51">
        <f>E12</f>
        <v>3.8157539365998583E-6</v>
      </c>
      <c r="R3" s="51">
        <f>E13</f>
        <v>5.8304729906549945E-6</v>
      </c>
      <c r="S3" s="51">
        <f>E14</f>
        <v>7.7451786538814288E-6</v>
      </c>
    </row>
    <row r="5" spans="1:19" ht="60" x14ac:dyDescent="0.25">
      <c r="A5" s="9" t="s">
        <v>184</v>
      </c>
      <c r="B5" s="9" t="s">
        <v>185</v>
      </c>
      <c r="C5" s="9" t="s">
        <v>186</v>
      </c>
      <c r="D5" s="9" t="s">
        <v>187</v>
      </c>
      <c r="E5" s="9" t="s">
        <v>188</v>
      </c>
      <c r="F5" s="9" t="s">
        <v>189</v>
      </c>
    </row>
    <row r="6" spans="1:19" ht="30" x14ac:dyDescent="0.25">
      <c r="A6" s="11">
        <f>B6</f>
        <v>39209</v>
      </c>
      <c r="B6" s="16">
        <v>39209</v>
      </c>
      <c r="C6" s="9">
        <v>1.3180000000000001E-4</v>
      </c>
      <c r="D6" s="9">
        <f>VLOOKUP(A6-2,доллар!$A$2:$B$5880,2,FALSE)</f>
        <v>25.769100000000002</v>
      </c>
      <c r="E6" s="50">
        <f>C6/D6</f>
        <v>5.1146528206262537E-6</v>
      </c>
      <c r="F6" s="9" t="s">
        <v>320</v>
      </c>
    </row>
    <row r="7" spans="1:19" x14ac:dyDescent="0.25">
      <c r="A7" s="11">
        <f t="shared" ref="A7:A9" si="0">B7</f>
        <v>40310</v>
      </c>
      <c r="B7" s="16">
        <v>40310</v>
      </c>
      <c r="C7" s="10">
        <v>4.3668999999999998E-5</v>
      </c>
      <c r="D7" s="9">
        <f>VLOOKUP(A7,доллар!$A$2:$B$5880,2,FALSE)</f>
        <v>30.360900000000001</v>
      </c>
      <c r="E7" s="50">
        <f t="shared" ref="E7:E12" si="1">C7/D7</f>
        <v>1.4383302207773814E-6</v>
      </c>
      <c r="F7" s="9">
        <v>2009</v>
      </c>
    </row>
    <row r="8" spans="1:19" x14ac:dyDescent="0.25">
      <c r="A8" s="11">
        <f t="shared" si="0"/>
        <v>40675</v>
      </c>
      <c r="B8" s="11">
        <v>40675</v>
      </c>
      <c r="C8" s="10">
        <v>4.6791E-5</v>
      </c>
      <c r="D8" s="9">
        <f>VLOOKUP(A8,доллар!$A$2:$B$5880,2,FALSE)</f>
        <v>27.628799999999998</v>
      </c>
      <c r="E8" s="50">
        <f t="shared" si="1"/>
        <v>1.6935588950660182E-6</v>
      </c>
      <c r="F8" s="9">
        <v>2010</v>
      </c>
    </row>
    <row r="9" spans="1:19" x14ac:dyDescent="0.25">
      <c r="A9" s="11">
        <f t="shared" si="0"/>
        <v>41394</v>
      </c>
      <c r="B9" s="11">
        <v>41394</v>
      </c>
      <c r="C9" s="10">
        <v>1.21805E-4</v>
      </c>
      <c r="D9" s="9">
        <f>VLOOKUP(A9,доллар!$A$2:$B$5880,2,FALSE)</f>
        <v>31.2559</v>
      </c>
      <c r="E9" s="50">
        <f t="shared" si="1"/>
        <v>3.8970242418231435E-6</v>
      </c>
      <c r="F9" s="9">
        <v>2012</v>
      </c>
    </row>
    <row r="10" spans="1:19" x14ac:dyDescent="0.25">
      <c r="A10" s="11">
        <f>B10-2</f>
        <v>41822</v>
      </c>
      <c r="B10" s="11">
        <v>41824</v>
      </c>
      <c r="C10" s="10">
        <v>1.6698799999999999E-4</v>
      </c>
      <c r="D10" s="9">
        <f>VLOOKUP(A10,доллар!$A$2:$B$5880,2,FALSE)</f>
        <v>34.227499999999999</v>
      </c>
      <c r="E10" s="50">
        <f t="shared" si="1"/>
        <v>4.8787670732598054E-6</v>
      </c>
      <c r="F10" s="9">
        <v>2013</v>
      </c>
    </row>
    <row r="11" spans="1:19" x14ac:dyDescent="0.25">
      <c r="A11" s="11">
        <f t="shared" ref="A11:A14" si="2">B11-2</f>
        <v>42193</v>
      </c>
      <c r="B11" s="11">
        <v>42195</v>
      </c>
      <c r="C11" s="10">
        <v>2.25403E-4</v>
      </c>
      <c r="D11" s="9">
        <f>VLOOKUP(A11,доллар!$A$2:$B$5880,2,FALSE)</f>
        <v>57.219200000000001</v>
      </c>
      <c r="E11" s="50">
        <f t="shared" si="1"/>
        <v>3.939289609082266E-6</v>
      </c>
      <c r="F11" s="9">
        <v>2014</v>
      </c>
    </row>
    <row r="12" spans="1:19" x14ac:dyDescent="0.25">
      <c r="A12" s="11">
        <f t="shared" si="2"/>
        <v>42556</v>
      </c>
      <c r="B12" s="11">
        <v>42558</v>
      </c>
      <c r="C12" s="10">
        <v>2.4300400000000001E-4</v>
      </c>
      <c r="D12" s="9">
        <f>VLOOKUP(A12,доллар!$A$2:$B$5880,2,FALSE)</f>
        <v>63.684399999999997</v>
      </c>
      <c r="E12" s="50">
        <f t="shared" si="1"/>
        <v>3.8157539365998583E-6</v>
      </c>
      <c r="F12" s="9">
        <v>2015</v>
      </c>
    </row>
    <row r="13" spans="1:19" x14ac:dyDescent="0.25">
      <c r="A13" s="11">
        <f t="shared" si="2"/>
        <v>42921</v>
      </c>
      <c r="B13" s="11">
        <v>42923</v>
      </c>
      <c r="C13" s="10">
        <v>3.4533600000000002E-4</v>
      </c>
      <c r="D13" s="9">
        <f>VLOOKUP(A13,доллар!$A$2:$B$5880,2,FALSE)</f>
        <v>59.229500000000002</v>
      </c>
      <c r="E13" s="50">
        <f t="shared" ref="E13:E14" si="3">C13/D13</f>
        <v>5.8304729906549945E-6</v>
      </c>
      <c r="F13" s="9">
        <v>2016</v>
      </c>
    </row>
    <row r="14" spans="1:19" x14ac:dyDescent="0.25">
      <c r="A14" s="11">
        <f t="shared" si="2"/>
        <v>43274</v>
      </c>
      <c r="B14" s="11">
        <v>43276</v>
      </c>
      <c r="C14" s="10">
        <v>4.8980200000000001E-4</v>
      </c>
      <c r="D14" s="9">
        <f>VLOOKUP(A14,доллар!$A$2:$B$5880,2,FALSE)</f>
        <v>63.239600000000003</v>
      </c>
      <c r="E14" s="50">
        <f t="shared" si="3"/>
        <v>7.7451786538814288E-6</v>
      </c>
      <c r="F14" s="9">
        <v>2017</v>
      </c>
    </row>
    <row r="19" spans="1:1" x14ac:dyDescent="0.25">
      <c r="A19" t="s">
        <v>220</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C10" sqref="C10"/>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f>
        <v>5.5732000000000004E-3</v>
      </c>
      <c r="H2" s="6">
        <f>C7</f>
        <v>1.4170000000000001E-3</v>
      </c>
      <c r="I2" s="6">
        <f>C8</f>
        <v>3.5379999999999999E-3</v>
      </c>
      <c r="J2" s="6">
        <v>0</v>
      </c>
      <c r="K2" s="6">
        <f>C9</f>
        <v>1.7600000000000001E-3</v>
      </c>
      <c r="L2" s="6">
        <f>C10</f>
        <v>2.2553E-3</v>
      </c>
      <c r="M2" s="6">
        <f>C11</f>
        <v>2.6849999999999999E-3</v>
      </c>
      <c r="N2" s="6">
        <v>0</v>
      </c>
      <c r="O2" s="6">
        <f>C12</f>
        <v>1.1299999999999999E-2</v>
      </c>
      <c r="P2" s="6">
        <f>C13</f>
        <v>8.6E-3</v>
      </c>
      <c r="Q2" s="6">
        <f>C14</f>
        <v>9.6199999999999994E-2</v>
      </c>
      <c r="R2" s="6">
        <f>C15</f>
        <v>1.5699999999999999E-2</v>
      </c>
      <c r="S2" s="6">
        <f>C16</f>
        <v>6.034953E-3</v>
      </c>
    </row>
    <row r="3" spans="1:19" x14ac:dyDescent="0.25">
      <c r="A3" s="6" t="s">
        <v>206</v>
      </c>
      <c r="B3" s="6" t="s">
        <v>206</v>
      </c>
      <c r="C3" s="6" t="s">
        <v>206</v>
      </c>
      <c r="D3" s="6" t="s">
        <v>206</v>
      </c>
      <c r="E3" s="6" t="s">
        <v>206</v>
      </c>
      <c r="F3" s="6" t="s">
        <v>206</v>
      </c>
      <c r="G3" s="36">
        <f>E6</f>
        <v>2.0545753489298012E-4</v>
      </c>
      <c r="H3" s="36">
        <f>E7</f>
        <v>5.5084745762711869E-5</v>
      </c>
      <c r="I3" s="36">
        <f>E8</f>
        <v>1.5084268106024755E-4</v>
      </c>
      <c r="J3" s="36">
        <v>0</v>
      </c>
      <c r="K3" s="36">
        <f>E9</f>
        <v>5.7969296035361271E-5</v>
      </c>
      <c r="L3" s="36">
        <f>E10</f>
        <v>7.930864718500545E-5</v>
      </c>
      <c r="M3" s="36">
        <f>E11</f>
        <v>8.5563235533121104E-5</v>
      </c>
      <c r="N3" s="36">
        <f>0</f>
        <v>0</v>
      </c>
      <c r="O3" s="36">
        <f>E12</f>
        <v>3.2921954573529583E-4</v>
      </c>
      <c r="P3" s="36">
        <f>E13</f>
        <v>1.5175979600659978E-4</v>
      </c>
      <c r="Q3" s="36">
        <f>E14</f>
        <v>1.5054089876985236E-3</v>
      </c>
      <c r="R3" s="36">
        <f>E15</f>
        <v>2.7331108546280967E-4</v>
      </c>
      <c r="S3" s="36">
        <f>E16</f>
        <v>9.5616242371237908E-5</v>
      </c>
    </row>
    <row r="5" spans="1:19" ht="60" x14ac:dyDescent="0.25">
      <c r="A5" s="9" t="s">
        <v>184</v>
      </c>
      <c r="B5" s="9" t="s">
        <v>185</v>
      </c>
      <c r="C5" s="9" t="s">
        <v>186</v>
      </c>
      <c r="D5" s="9" t="s">
        <v>187</v>
      </c>
      <c r="E5" s="9" t="s">
        <v>188</v>
      </c>
      <c r="F5" s="9" t="s">
        <v>189</v>
      </c>
    </row>
    <row r="6" spans="1:19" x14ac:dyDescent="0.25">
      <c r="A6" s="11">
        <f>B6</f>
        <v>38843</v>
      </c>
      <c r="B6" s="16">
        <v>38843</v>
      </c>
      <c r="C6" s="9">
        <v>5.5732000000000004E-3</v>
      </c>
      <c r="D6" s="9">
        <f>VLOOKUP(A6,доллар!$A$2:$B$5880,2,FALSE)</f>
        <v>27.125800000000002</v>
      </c>
      <c r="E6" s="35">
        <f>C6/D6</f>
        <v>2.0545753489298012E-4</v>
      </c>
      <c r="F6" s="9">
        <v>2005</v>
      </c>
    </row>
    <row r="7" spans="1:19" x14ac:dyDescent="0.25">
      <c r="A7" s="11">
        <f t="shared" ref="A7:A13" si="0">B7</f>
        <v>39195</v>
      </c>
      <c r="B7" s="16">
        <v>39195</v>
      </c>
      <c r="C7" s="9">
        <v>1.4170000000000001E-3</v>
      </c>
      <c r="D7" s="9">
        <f>VLOOKUP(A7-2,доллар!$A$2:$B$5880,2,FALSE)</f>
        <v>25.724</v>
      </c>
      <c r="E7" s="35">
        <f t="shared" ref="E7:E16" si="1">C7/D7</f>
        <v>5.5084745762711869E-5</v>
      </c>
      <c r="F7" s="9">
        <v>2006</v>
      </c>
    </row>
    <row r="8" spans="1:19" x14ac:dyDescent="0.25">
      <c r="A8" s="11">
        <f t="shared" si="0"/>
        <v>39554</v>
      </c>
      <c r="B8" s="11">
        <v>39554</v>
      </c>
      <c r="C8" s="10">
        <v>3.5379999999999999E-3</v>
      </c>
      <c r="D8" s="9">
        <f>VLOOKUP(A8,доллар!$A$2:$B$5880,2,FALSE)</f>
        <v>23.454899999999999</v>
      </c>
      <c r="E8" s="35">
        <f t="shared" si="1"/>
        <v>1.5084268106024755E-4</v>
      </c>
      <c r="F8" s="9">
        <v>2007</v>
      </c>
    </row>
    <row r="9" spans="1:19" x14ac:dyDescent="0.25">
      <c r="A9" s="11">
        <f t="shared" si="0"/>
        <v>40310</v>
      </c>
      <c r="B9" s="11">
        <v>40310</v>
      </c>
      <c r="C9" s="10">
        <v>1.7600000000000001E-3</v>
      </c>
      <c r="D9" s="9">
        <f>VLOOKUP(A9,доллар!$A$2:$B$5880,2,FALSE)</f>
        <v>30.360900000000001</v>
      </c>
      <c r="E9" s="35">
        <f t="shared" si="1"/>
        <v>5.7969296035361271E-5</v>
      </c>
      <c r="F9" s="9">
        <v>2009</v>
      </c>
    </row>
    <row r="10" spans="1:19" x14ac:dyDescent="0.25">
      <c r="A10" s="11">
        <f t="shared" si="0"/>
        <v>40688</v>
      </c>
      <c r="B10" s="11">
        <v>40688</v>
      </c>
      <c r="C10" s="10">
        <v>2.2553E-3</v>
      </c>
      <c r="D10" s="9">
        <f>VLOOKUP(A10,доллар!$A$2:$B$5880,2,FALSE)</f>
        <v>28.437000000000001</v>
      </c>
      <c r="E10" s="35">
        <f t="shared" si="1"/>
        <v>7.930864718500545E-5</v>
      </c>
      <c r="F10" s="9">
        <v>2010</v>
      </c>
    </row>
    <row r="11" spans="1:19" x14ac:dyDescent="0.25">
      <c r="A11" s="11">
        <f t="shared" si="0"/>
        <v>41053</v>
      </c>
      <c r="B11" s="11">
        <v>41053</v>
      </c>
      <c r="C11" s="10">
        <v>2.6849999999999999E-3</v>
      </c>
      <c r="D11" s="9">
        <f>VLOOKUP(A11,доллар!$A$2:$B$5880,2,FALSE)</f>
        <v>31.380299999999998</v>
      </c>
      <c r="E11" s="35">
        <f t="shared" si="1"/>
        <v>8.5563235533121104E-5</v>
      </c>
      <c r="F11" s="9">
        <v>2011</v>
      </c>
    </row>
    <row r="12" spans="1:19" x14ac:dyDescent="0.25">
      <c r="A12" s="11">
        <f>B12-2</f>
        <v>41825</v>
      </c>
      <c r="B12" s="11">
        <v>41827</v>
      </c>
      <c r="C12" s="10">
        <v>1.1299999999999999E-2</v>
      </c>
      <c r="D12" s="9">
        <f>VLOOKUP(A12,доллар!$A$2:$B$5880,2,FALSE)</f>
        <v>34.323599999999999</v>
      </c>
      <c r="E12" s="35">
        <f t="shared" si="1"/>
        <v>3.2921954573529583E-4</v>
      </c>
      <c r="F12" s="9">
        <v>2013</v>
      </c>
    </row>
    <row r="13" spans="1:19" x14ac:dyDescent="0.25">
      <c r="A13" s="11">
        <f t="shared" si="0"/>
        <v>42196</v>
      </c>
      <c r="B13" s="11">
        <v>42196</v>
      </c>
      <c r="C13" s="10">
        <v>8.6E-3</v>
      </c>
      <c r="D13" s="9">
        <f>VLOOKUP(A13,доллар!$A$2:$B$5880,2,FALSE)</f>
        <v>56.668500000000002</v>
      </c>
      <c r="E13" s="35">
        <f t="shared" si="1"/>
        <v>1.5175979600659978E-4</v>
      </c>
      <c r="F13" s="9">
        <v>2014</v>
      </c>
    </row>
    <row r="14" spans="1:19" x14ac:dyDescent="0.25">
      <c r="A14" s="11">
        <f>B14-2</f>
        <v>42564</v>
      </c>
      <c r="B14" s="11">
        <v>42566</v>
      </c>
      <c r="C14" s="10">
        <v>9.6199999999999994E-2</v>
      </c>
      <c r="D14" s="9">
        <f>VLOOKUP(A14,доллар!$A$2:$B$5880,2,FALSE)</f>
        <v>63.902900000000002</v>
      </c>
      <c r="E14" s="35">
        <f t="shared" si="1"/>
        <v>1.5054089876985236E-3</v>
      </c>
      <c r="F14" s="9">
        <v>2015</v>
      </c>
    </row>
    <row r="15" spans="1:19" x14ac:dyDescent="0.25">
      <c r="A15" s="11">
        <f t="shared" ref="A15" si="2">B15-4</f>
        <v>42902</v>
      </c>
      <c r="B15" s="11">
        <v>42906</v>
      </c>
      <c r="C15" s="10">
        <v>1.5699999999999999E-2</v>
      </c>
      <c r="D15" s="9">
        <f>VLOOKUP(A15,доллар!$A$2:$B$5880,2,FALSE)</f>
        <v>57.4437</v>
      </c>
      <c r="E15" s="35">
        <f t="shared" si="1"/>
        <v>2.7331108546280967E-4</v>
      </c>
      <c r="F15" s="9">
        <v>2016</v>
      </c>
    </row>
    <row r="16" spans="1:19" x14ac:dyDescent="0.25">
      <c r="A16" s="11">
        <f>B16-4</f>
        <v>43265</v>
      </c>
      <c r="B16" s="11">
        <v>43269</v>
      </c>
      <c r="C16" s="10">
        <v>6.034953E-3</v>
      </c>
      <c r="D16" s="9">
        <f>VLOOKUP(A16,доллар!$A$2:$B$5880,2,FALSE)</f>
        <v>63.116399999999999</v>
      </c>
      <c r="E16" s="35">
        <f t="shared" si="1"/>
        <v>9.5616242371237908E-5</v>
      </c>
      <c r="F16" s="9">
        <v>2017</v>
      </c>
    </row>
    <row r="33" spans="1:1" x14ac:dyDescent="0.25">
      <c r="A33" t="s">
        <v>220</v>
      </c>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f>
        <v>5.5732000000000004E-3</v>
      </c>
      <c r="H2" s="6">
        <f>C7</f>
        <v>1.4170000000000001E-3</v>
      </c>
      <c r="I2" s="6">
        <f>C8</f>
        <v>3.5379999999999999E-3</v>
      </c>
      <c r="J2" s="6">
        <v>0</v>
      </c>
      <c r="K2" s="6">
        <f>C9</f>
        <v>2.3E-2</v>
      </c>
      <c r="L2" s="6">
        <f>C10</f>
        <v>1.9744100000000001E-2</v>
      </c>
      <c r="M2" s="6">
        <f>C11</f>
        <v>3.4086100000000001E-2</v>
      </c>
      <c r="N2" s="6">
        <v>0</v>
      </c>
      <c r="O2" s="6">
        <f>C12</f>
        <v>2.0199999999999999E-2</v>
      </c>
      <c r="P2" s="6">
        <f>C13</f>
        <v>1.4999999999999999E-2</v>
      </c>
      <c r="Q2" s="6">
        <f>C14</f>
        <v>9.6199999999999994E-2</v>
      </c>
      <c r="R2" s="6">
        <f>C15</f>
        <v>2.76E-2</v>
      </c>
      <c r="S2" s="6">
        <f>C16</f>
        <v>1.7202696E-2</v>
      </c>
    </row>
    <row r="3" spans="1:19" x14ac:dyDescent="0.25">
      <c r="A3" s="6" t="s">
        <v>206</v>
      </c>
      <c r="B3" s="6" t="s">
        <v>206</v>
      </c>
      <c r="C3" s="6" t="s">
        <v>206</v>
      </c>
      <c r="D3" s="6" t="s">
        <v>206</v>
      </c>
      <c r="E3" s="6" t="s">
        <v>206</v>
      </c>
      <c r="F3" s="6" t="s">
        <v>206</v>
      </c>
      <c r="G3" s="36">
        <f>E6</f>
        <v>2.0545753489298012E-4</v>
      </c>
      <c r="H3" s="36">
        <f>E7</f>
        <v>5.5084745762711869E-5</v>
      </c>
      <c r="I3" s="36">
        <f>E8</f>
        <v>1.5084268106024755E-4</v>
      </c>
      <c r="J3" s="36">
        <v>0</v>
      </c>
      <c r="K3" s="36">
        <f>E9</f>
        <v>7.5755330046210745E-4</v>
      </c>
      <c r="L3" s="36">
        <f>E10</f>
        <v>6.9431022963041111E-4</v>
      </c>
      <c r="M3" s="36">
        <f>E11</f>
        <v>1.0862260717711431E-3</v>
      </c>
      <c r="N3" s="36">
        <f>0</f>
        <v>0</v>
      </c>
      <c r="O3" s="36">
        <f>E12</f>
        <v>5.8851635609318367E-4</v>
      </c>
      <c r="P3" s="36">
        <f>E13</f>
        <v>2.6469731861616241E-4</v>
      </c>
      <c r="Q3" s="36">
        <f>E14</f>
        <v>1.5054089876985236E-3</v>
      </c>
      <c r="R3" s="36">
        <f>E15</f>
        <v>4.804704432339839E-4</v>
      </c>
      <c r="S3" s="36">
        <f>E16</f>
        <v>2.7255508869327149E-4</v>
      </c>
    </row>
    <row r="5" spans="1:19" ht="60" x14ac:dyDescent="0.25">
      <c r="A5" s="9" t="s">
        <v>184</v>
      </c>
      <c r="B5" s="9" t="s">
        <v>185</v>
      </c>
      <c r="C5" s="9" t="s">
        <v>186</v>
      </c>
      <c r="D5" s="9" t="s">
        <v>187</v>
      </c>
      <c r="E5" s="9" t="s">
        <v>188</v>
      </c>
      <c r="F5" s="9" t="s">
        <v>189</v>
      </c>
    </row>
    <row r="6" spans="1:19" x14ac:dyDescent="0.25">
      <c r="A6" s="11">
        <f>B6</f>
        <v>38843</v>
      </c>
      <c r="B6" s="16">
        <v>38843</v>
      </c>
      <c r="C6" s="9">
        <v>5.5732000000000004E-3</v>
      </c>
      <c r="D6" s="9">
        <f>VLOOKUP(A6,доллар!$A$2:$B$5880,2,FALSE)</f>
        <v>27.125800000000002</v>
      </c>
      <c r="E6" s="35">
        <f>C6/D6</f>
        <v>2.0545753489298012E-4</v>
      </c>
      <c r="F6" s="9">
        <v>2005</v>
      </c>
    </row>
    <row r="7" spans="1:19" x14ac:dyDescent="0.25">
      <c r="A7" s="11">
        <f t="shared" ref="A7:A13" si="0">B7</f>
        <v>39195</v>
      </c>
      <c r="B7" s="16">
        <v>39195</v>
      </c>
      <c r="C7" s="9">
        <v>1.4170000000000001E-3</v>
      </c>
      <c r="D7" s="9">
        <f>VLOOKUP(A7-2,доллар!$A$2:$B$5880,2,FALSE)</f>
        <v>25.724</v>
      </c>
      <c r="E7" s="35">
        <f t="shared" ref="E7:E16" si="1">C7/D7</f>
        <v>5.5084745762711869E-5</v>
      </c>
      <c r="F7" s="9">
        <v>2006</v>
      </c>
    </row>
    <row r="8" spans="1:19" x14ac:dyDescent="0.25">
      <c r="A8" s="11">
        <f t="shared" si="0"/>
        <v>39554</v>
      </c>
      <c r="B8" s="11">
        <v>39554</v>
      </c>
      <c r="C8" s="10">
        <v>3.5379999999999999E-3</v>
      </c>
      <c r="D8" s="9">
        <f>VLOOKUP(A8,доллар!$A$2:$B$5880,2,FALSE)</f>
        <v>23.454899999999999</v>
      </c>
      <c r="E8" s="35">
        <f t="shared" si="1"/>
        <v>1.5084268106024755E-4</v>
      </c>
      <c r="F8" s="9">
        <v>2007</v>
      </c>
    </row>
    <row r="9" spans="1:19" x14ac:dyDescent="0.25">
      <c r="A9" s="11">
        <f t="shared" si="0"/>
        <v>40310</v>
      </c>
      <c r="B9" s="11">
        <v>40310</v>
      </c>
      <c r="C9" s="10">
        <v>2.3E-2</v>
      </c>
      <c r="D9" s="9">
        <f>VLOOKUP(A9,доллар!$A$2:$B$5880,2,FALSE)</f>
        <v>30.360900000000001</v>
      </c>
      <c r="E9" s="35">
        <f t="shared" si="1"/>
        <v>7.5755330046210745E-4</v>
      </c>
      <c r="F9" s="9">
        <v>2009</v>
      </c>
    </row>
    <row r="10" spans="1:19" x14ac:dyDescent="0.25">
      <c r="A10" s="11">
        <f t="shared" si="0"/>
        <v>40688</v>
      </c>
      <c r="B10" s="11">
        <v>40688</v>
      </c>
      <c r="C10" s="10">
        <v>1.9744100000000001E-2</v>
      </c>
      <c r="D10" s="9">
        <f>VLOOKUP(A10,доллар!$A$2:$B$5880,2,FALSE)</f>
        <v>28.437000000000001</v>
      </c>
      <c r="E10" s="35">
        <f t="shared" si="1"/>
        <v>6.9431022963041111E-4</v>
      </c>
      <c r="F10" s="9">
        <v>2010</v>
      </c>
    </row>
    <row r="11" spans="1:19" x14ac:dyDescent="0.25">
      <c r="A11" s="11">
        <f t="shared" si="0"/>
        <v>41053</v>
      </c>
      <c r="B11" s="11">
        <v>41053</v>
      </c>
      <c r="C11" s="10">
        <v>3.4086100000000001E-2</v>
      </c>
      <c r="D11" s="9">
        <f>VLOOKUP(A11,доллар!$A$2:$B$5880,2,FALSE)</f>
        <v>31.380299999999998</v>
      </c>
      <c r="E11" s="35">
        <f t="shared" si="1"/>
        <v>1.0862260717711431E-3</v>
      </c>
      <c r="F11" s="9">
        <v>2011</v>
      </c>
    </row>
    <row r="12" spans="1:19" x14ac:dyDescent="0.25">
      <c r="A12" s="11">
        <f>B12-2</f>
        <v>41825</v>
      </c>
      <c r="B12" s="11">
        <v>41827</v>
      </c>
      <c r="C12" s="10">
        <v>2.0199999999999999E-2</v>
      </c>
      <c r="D12" s="9">
        <f>VLOOKUP(A12,доллар!$A$2:$B$5880,2,FALSE)</f>
        <v>34.323599999999999</v>
      </c>
      <c r="E12" s="35">
        <f t="shared" ref="E12:E13" si="2">C12/D12</f>
        <v>5.8851635609318367E-4</v>
      </c>
      <c r="F12" s="9">
        <v>2013</v>
      </c>
    </row>
    <row r="13" spans="1:19" x14ac:dyDescent="0.25">
      <c r="A13" s="11">
        <f t="shared" si="0"/>
        <v>42196</v>
      </c>
      <c r="B13" s="11">
        <v>42196</v>
      </c>
      <c r="C13" s="10">
        <v>1.4999999999999999E-2</v>
      </c>
      <c r="D13" s="9">
        <f>VLOOKUP(A13,доллар!$A$2:$B$5880,2,FALSE)</f>
        <v>56.668500000000002</v>
      </c>
      <c r="E13" s="35">
        <f t="shared" si="2"/>
        <v>2.6469731861616241E-4</v>
      </c>
      <c r="F13" s="9">
        <v>2014</v>
      </c>
    </row>
    <row r="14" spans="1:19" x14ac:dyDescent="0.25">
      <c r="A14" s="11">
        <f>B14-2</f>
        <v>42564</v>
      </c>
      <c r="B14" s="11">
        <v>42566</v>
      </c>
      <c r="C14" s="10">
        <v>9.6199999999999994E-2</v>
      </c>
      <c r="D14" s="9">
        <f>VLOOKUP(A14,доллар!$A$2:$B$5880,2,FALSE)</f>
        <v>63.902900000000002</v>
      </c>
      <c r="E14" s="35">
        <f t="shared" si="1"/>
        <v>1.5054089876985236E-3</v>
      </c>
      <c r="F14" s="9">
        <v>2015</v>
      </c>
    </row>
    <row r="15" spans="1:19" x14ac:dyDescent="0.25">
      <c r="A15" s="11">
        <f t="shared" ref="A15" si="3">B15-4</f>
        <v>42902</v>
      </c>
      <c r="B15" s="11">
        <v>42906</v>
      </c>
      <c r="C15" s="10">
        <v>2.76E-2</v>
      </c>
      <c r="D15" s="9">
        <f>VLOOKUP(A15,доллар!$A$2:$B$5880,2,FALSE)</f>
        <v>57.4437</v>
      </c>
      <c r="E15" s="35">
        <f t="shared" si="1"/>
        <v>4.804704432339839E-4</v>
      </c>
      <c r="F15" s="9">
        <v>2016</v>
      </c>
    </row>
    <row r="16" spans="1:19" x14ac:dyDescent="0.25">
      <c r="A16" s="11">
        <f>B16-4</f>
        <v>43265</v>
      </c>
      <c r="B16" s="11">
        <v>43269</v>
      </c>
      <c r="C16" s="10">
        <v>1.7202696E-2</v>
      </c>
      <c r="D16" s="9">
        <f>VLOOKUP(A16,доллар!$A$2:$B$5880,2,FALSE)</f>
        <v>63.116399999999999</v>
      </c>
      <c r="E16" s="35">
        <f t="shared" si="1"/>
        <v>2.7255508869327149E-4</v>
      </c>
      <c r="F16" s="9">
        <v>2017</v>
      </c>
    </row>
    <row r="33" spans="1:1" x14ac:dyDescent="0.25">
      <c r="A33" t="s">
        <v>220</v>
      </c>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f>C6</f>
        <v>10.38</v>
      </c>
      <c r="I2" s="6">
        <f>C7</f>
        <v>11.03</v>
      </c>
      <c r="J2" s="6">
        <f>C8</f>
        <v>19.29</v>
      </c>
      <c r="K2" s="6">
        <f>C9</f>
        <v>0.16</v>
      </c>
      <c r="L2" s="6">
        <f>C10</f>
        <v>2.91</v>
      </c>
      <c r="M2" s="6">
        <f>C11</f>
        <v>87.67</v>
      </c>
      <c r="N2" s="6">
        <f>C12</f>
        <v>86.67</v>
      </c>
      <c r="O2" s="6">
        <f>C13</f>
        <v>81.47</v>
      </c>
      <c r="P2" s="6">
        <f>C14</f>
        <v>70.959999999999994</v>
      </c>
      <c r="Q2" s="6">
        <f>C15</f>
        <v>347.6</v>
      </c>
      <c r="R2" s="6">
        <f>C16</f>
        <v>46.81</v>
      </c>
      <c r="S2" s="6">
        <f>C17</f>
        <v>293.04000000000002</v>
      </c>
    </row>
    <row r="3" spans="1:19" x14ac:dyDescent="0.25">
      <c r="A3" s="6" t="s">
        <v>206</v>
      </c>
      <c r="B3" s="6" t="s">
        <v>206</v>
      </c>
      <c r="C3" s="6" t="s">
        <v>206</v>
      </c>
      <c r="D3" s="6" t="s">
        <v>206</v>
      </c>
      <c r="E3" s="6" t="s">
        <v>206</v>
      </c>
      <c r="F3" s="6" t="s">
        <v>206</v>
      </c>
      <c r="G3" s="6" t="s">
        <v>206</v>
      </c>
      <c r="H3" s="13">
        <f>E6</f>
        <v>0.40243944992187713</v>
      </c>
      <c r="I3" s="13">
        <f>E7</f>
        <v>0.46437608147421505</v>
      </c>
      <c r="J3" s="13">
        <f>E8</f>
        <v>0.58653077234153173</v>
      </c>
      <c r="K3" s="13">
        <f>E9</f>
        <v>5.2810334982556087E-3</v>
      </c>
      <c r="L3" s="13">
        <f>E10</f>
        <v>0.10448945590078171</v>
      </c>
      <c r="M3" s="13">
        <f>E11</f>
        <v>2.900041679622634</v>
      </c>
      <c r="N3" s="13">
        <f>E12</f>
        <v>2.7621527390471576</v>
      </c>
      <c r="O3" s="13">
        <f>E13</f>
        <v>2.3567289862912255</v>
      </c>
      <c r="P3" s="13">
        <f>E14</f>
        <v>1.2401431687265811</v>
      </c>
      <c r="Q3" s="13">
        <f>E15</f>
        <v>5.3298986460585436</v>
      </c>
      <c r="R3" s="13">
        <f>E16</f>
        <v>0.77702489600382452</v>
      </c>
      <c r="S3" s="13">
        <f>E17</f>
        <v>4.7575676399678546</v>
      </c>
    </row>
    <row r="5" spans="1:19" ht="60" x14ac:dyDescent="0.25">
      <c r="A5" s="9" t="s">
        <v>184</v>
      </c>
      <c r="B5" s="9" t="s">
        <v>185</v>
      </c>
      <c r="C5" s="9" t="s">
        <v>186</v>
      </c>
      <c r="D5" s="9" t="s">
        <v>187</v>
      </c>
      <c r="E5" s="9" t="s">
        <v>188</v>
      </c>
      <c r="F5" s="9" t="s">
        <v>189</v>
      </c>
    </row>
    <row r="6" spans="1:19" x14ac:dyDescent="0.25">
      <c r="A6" s="11">
        <f>B6</f>
        <v>39218</v>
      </c>
      <c r="B6" s="16">
        <v>39218</v>
      </c>
      <c r="C6" s="9">
        <v>10.38</v>
      </c>
      <c r="D6" s="9">
        <f>VLOOKUP(A6,доллар!$A$2:$B$5880,2,FALSE)</f>
        <v>25.7927</v>
      </c>
      <c r="E6" s="12">
        <f>C6/D6</f>
        <v>0.40243944992187713</v>
      </c>
      <c r="F6" s="9">
        <v>2006</v>
      </c>
    </row>
    <row r="7" spans="1:19" x14ac:dyDescent="0.25">
      <c r="A7" s="11">
        <f t="shared" ref="A7:A12" si="0">B7</f>
        <v>39580</v>
      </c>
      <c r="B7" s="16">
        <v>39580</v>
      </c>
      <c r="C7" s="9">
        <v>11.03</v>
      </c>
      <c r="D7" s="9">
        <f>VLOOKUP(A7-4,доллар!$A$2:$B$5880,2,FALSE)</f>
        <v>23.752300000000002</v>
      </c>
      <c r="E7" s="12">
        <f t="shared" ref="E7:E12" si="1">C7/D7</f>
        <v>0.46437608147421505</v>
      </c>
      <c r="F7" s="9">
        <v>2007</v>
      </c>
    </row>
    <row r="8" spans="1:19" x14ac:dyDescent="0.25">
      <c r="A8" s="11">
        <f t="shared" si="0"/>
        <v>39944</v>
      </c>
      <c r="B8" s="11">
        <v>39944</v>
      </c>
      <c r="C8" s="10">
        <v>19.29</v>
      </c>
      <c r="D8" s="9">
        <f>VLOOKUP(A8-4,доллар!$A$2:$B$5880,2,FALSE)</f>
        <v>32.888300000000001</v>
      </c>
      <c r="E8" s="12">
        <f t="shared" si="1"/>
        <v>0.58653077234153173</v>
      </c>
      <c r="F8" s="9">
        <v>2008</v>
      </c>
    </row>
    <row r="9" spans="1:19" x14ac:dyDescent="0.25">
      <c r="A9" s="11">
        <f t="shared" si="0"/>
        <v>40309</v>
      </c>
      <c r="B9" s="11">
        <v>40309</v>
      </c>
      <c r="C9" s="10">
        <v>0.16</v>
      </c>
      <c r="D9" s="9">
        <f>VLOOKUP(A9-4,доллар!$A$2:$B$5880,2,FALSE)</f>
        <v>30.2971</v>
      </c>
      <c r="E9" s="12">
        <f t="shared" si="1"/>
        <v>5.2810334982556087E-3</v>
      </c>
      <c r="F9" s="9">
        <v>2009</v>
      </c>
    </row>
    <row r="10" spans="1:19" x14ac:dyDescent="0.25">
      <c r="A10" s="11">
        <f t="shared" si="0"/>
        <v>40679</v>
      </c>
      <c r="B10" s="11">
        <v>40679</v>
      </c>
      <c r="C10" s="10">
        <v>2.91</v>
      </c>
      <c r="D10" s="9">
        <f>VLOOKUP(A10-2,доллар!$A$2:$B$5880,2,FALSE)</f>
        <v>27.849699999999999</v>
      </c>
      <c r="E10" s="12">
        <f t="shared" si="1"/>
        <v>0.10448945590078171</v>
      </c>
      <c r="F10" s="9">
        <v>2010</v>
      </c>
    </row>
    <row r="11" spans="1:19" x14ac:dyDescent="0.25">
      <c r="A11" s="11">
        <f t="shared" si="0"/>
        <v>41041</v>
      </c>
      <c r="B11" s="11">
        <v>41041</v>
      </c>
      <c r="C11" s="10">
        <v>87.67</v>
      </c>
      <c r="D11" s="9">
        <f>VLOOKUP(A11,доллар!$A$2:$B$5880,2,FALSE)</f>
        <v>30.230599999999999</v>
      </c>
      <c r="E11" s="12">
        <f t="shared" si="1"/>
        <v>2.900041679622634</v>
      </c>
      <c r="F11" s="9">
        <v>2011</v>
      </c>
    </row>
    <row r="12" spans="1:19" x14ac:dyDescent="0.25">
      <c r="A12" s="11">
        <f t="shared" si="0"/>
        <v>41408</v>
      </c>
      <c r="B12" s="11">
        <v>41408</v>
      </c>
      <c r="C12" s="10">
        <v>86.67</v>
      </c>
      <c r="D12" s="9">
        <f>VLOOKUP(A12,доллар!$A$2:$B$5880,2,FALSE)</f>
        <v>31.377700000000001</v>
      </c>
      <c r="E12" s="12">
        <f t="shared" si="1"/>
        <v>2.7621527390471576</v>
      </c>
      <c r="F12" s="9">
        <v>2012</v>
      </c>
    </row>
    <row r="13" spans="1:19" x14ac:dyDescent="0.25">
      <c r="A13" s="11">
        <f>B13-2</f>
        <v>41828</v>
      </c>
      <c r="B13" s="11">
        <v>41830</v>
      </c>
      <c r="C13" s="10">
        <v>81.47</v>
      </c>
      <c r="D13" s="9">
        <f>VLOOKUP(A13,доллар!$A$2:$B$5880,2,FALSE)</f>
        <v>34.569099999999999</v>
      </c>
      <c r="E13" s="12">
        <f t="shared" ref="E13:E17" si="2">C13/D13</f>
        <v>2.3567289862912255</v>
      </c>
      <c r="F13" s="9">
        <v>2013</v>
      </c>
    </row>
    <row r="14" spans="1:19" x14ac:dyDescent="0.25">
      <c r="A14" s="11">
        <f>B14-2</f>
        <v>42193</v>
      </c>
      <c r="B14" s="11">
        <v>42195</v>
      </c>
      <c r="C14" s="10">
        <v>70.959999999999994</v>
      </c>
      <c r="D14" s="9">
        <f>VLOOKUP(A14,доллар!$A$2:$B$5880,2,FALSE)</f>
        <v>57.219200000000001</v>
      </c>
      <c r="E14" s="12">
        <f t="shared" si="2"/>
        <v>1.2401431687265811</v>
      </c>
      <c r="F14" s="9">
        <v>2014</v>
      </c>
    </row>
    <row r="15" spans="1:19" ht="45" x14ac:dyDescent="0.25">
      <c r="A15" s="11">
        <f>B15-4</f>
        <v>42629</v>
      </c>
      <c r="B15" s="11">
        <v>42633</v>
      </c>
      <c r="C15" s="10">
        <v>347.6</v>
      </c>
      <c r="D15" s="9">
        <f>VLOOKUP(A15,доллар!$A$2:$B$5880,2,FALSE)</f>
        <v>65.216999999999999</v>
      </c>
      <c r="E15" s="12">
        <f t="shared" si="2"/>
        <v>5.3298986460585436</v>
      </c>
      <c r="F15" s="9" t="s">
        <v>321</v>
      </c>
    </row>
    <row r="16" spans="1:19" x14ac:dyDescent="0.25">
      <c r="A16" s="11">
        <f>B16-4</f>
        <v>42923</v>
      </c>
      <c r="B16" s="11">
        <v>42927</v>
      </c>
      <c r="C16" s="10">
        <v>46.81</v>
      </c>
      <c r="D16" s="9">
        <f>VLOOKUP(A16,доллар!$A$2:$B$5880,2,FALSE)</f>
        <v>60.242600000000003</v>
      </c>
      <c r="E16" s="12">
        <f t="shared" si="2"/>
        <v>0.77702489600382452</v>
      </c>
      <c r="F16" s="9">
        <v>2016</v>
      </c>
    </row>
    <row r="17" spans="1:6" x14ac:dyDescent="0.25">
      <c r="A17" s="11">
        <f>B17-4</f>
        <v>43244</v>
      </c>
      <c r="B17" s="11">
        <v>43248</v>
      </c>
      <c r="C17" s="10">
        <v>293.04000000000002</v>
      </c>
      <c r="D17" s="9">
        <f>VLOOKUP(A17,доллар!$A$2:$B$5880,2,FALSE)</f>
        <v>61.594499999999996</v>
      </c>
      <c r="E17" s="12">
        <f t="shared" si="2"/>
        <v>4.7575676399678546</v>
      </c>
      <c r="F17" s="9">
        <v>2017</v>
      </c>
    </row>
    <row r="34" spans="1:1" x14ac:dyDescent="0.25">
      <c r="A34" t="s">
        <v>220</v>
      </c>
    </row>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f>C6</f>
        <v>897.65</v>
      </c>
      <c r="D2" s="6">
        <f>C7</f>
        <v>864.95</v>
      </c>
      <c r="E2" s="6">
        <f>C8</f>
        <v>1019.11</v>
      </c>
      <c r="F2" s="6">
        <f>C9</f>
        <v>321.81</v>
      </c>
      <c r="G2" s="6">
        <f>C10</f>
        <v>296.36</v>
      </c>
      <c r="H2" s="6">
        <f>C11</f>
        <v>225.42</v>
      </c>
      <c r="I2" s="6">
        <f>C12</f>
        <v>258.54000000000002</v>
      </c>
      <c r="J2" s="6">
        <f>C13</f>
        <v>236.78</v>
      </c>
      <c r="K2" s="6">
        <f>C14</f>
        <v>250.39</v>
      </c>
      <c r="L2" s="6">
        <f>C15</f>
        <v>314.73</v>
      </c>
      <c r="M2" s="6">
        <f>C16</f>
        <v>716.58</v>
      </c>
      <c r="N2" s="6">
        <f>C17</f>
        <v>685.1</v>
      </c>
      <c r="O2" s="6">
        <f>C18</f>
        <v>724.21</v>
      </c>
      <c r="P2" s="6">
        <f>C19</f>
        <v>757.87</v>
      </c>
      <c r="Q2" s="6">
        <f>C20</f>
        <v>823.31</v>
      </c>
      <c r="R2" s="6">
        <f>C21+C22</f>
        <v>8171.9699999999993</v>
      </c>
      <c r="S2" s="6">
        <f>C23</f>
        <v>7578.27</v>
      </c>
    </row>
    <row r="3" spans="1:19" x14ac:dyDescent="0.25">
      <c r="A3" s="6" t="s">
        <v>206</v>
      </c>
      <c r="B3" s="6" t="s">
        <v>206</v>
      </c>
      <c r="C3" s="14">
        <f>E6</f>
        <v>28.719837212129743</v>
      </c>
      <c r="D3" s="14">
        <f>E7</f>
        <v>28.000971188086762</v>
      </c>
      <c r="E3" s="14">
        <f>E8</f>
        <v>34.874035848966209</v>
      </c>
      <c r="F3" s="14">
        <f>E9</f>
        <v>11.157067772400117</v>
      </c>
      <c r="G3" s="14">
        <f>E10</f>
        <v>10.982804624962942</v>
      </c>
      <c r="H3" s="14">
        <f>E11</f>
        <v>8.7446320714094519</v>
      </c>
      <c r="I3" s="14">
        <f>E12</f>
        <v>10.954759816446124</v>
      </c>
      <c r="J3" s="14">
        <f>E13</f>
        <v>7.5928503171437187</v>
      </c>
      <c r="K3" s="14">
        <f>E14</f>
        <v>8.1088520852629333</v>
      </c>
      <c r="L3" s="14">
        <f>E15</f>
        <v>11.104799271747032</v>
      </c>
      <c r="M3" s="14">
        <f>E16</f>
        <v>22.835345742392523</v>
      </c>
      <c r="N3" s="14">
        <f>E17</f>
        <v>21.735199220819599</v>
      </c>
      <c r="O3" s="14">
        <f>E18</f>
        <v>21.069582192637675</v>
      </c>
      <c r="P3" s="14">
        <f>E19</f>
        <v>13.374758665965459</v>
      </c>
      <c r="Q3" s="14">
        <f>E20</f>
        <v>13.033305524642351</v>
      </c>
      <c r="R3" s="14">
        <f>E21+E22</f>
        <v>139.82481621120434</v>
      </c>
      <c r="S3" s="14">
        <f>E23</f>
        <v>119.79484796175808</v>
      </c>
    </row>
    <row r="5" spans="1:19" ht="60" x14ac:dyDescent="0.25">
      <c r="A5" s="9" t="s">
        <v>184</v>
      </c>
      <c r="B5" s="9" t="s">
        <v>185</v>
      </c>
      <c r="C5" s="9" t="s">
        <v>186</v>
      </c>
      <c r="D5" s="9" t="s">
        <v>187</v>
      </c>
      <c r="E5" s="9" t="s">
        <v>188</v>
      </c>
      <c r="F5" s="9" t="s">
        <v>189</v>
      </c>
    </row>
    <row r="6" spans="1:19" x14ac:dyDescent="0.25">
      <c r="A6" s="11">
        <f>B6</f>
        <v>37393</v>
      </c>
      <c r="B6" s="16">
        <v>37393</v>
      </c>
      <c r="C6" s="9">
        <v>897.65</v>
      </c>
      <c r="D6" s="9">
        <f>VLOOKUP(A6,доллар!$A$2:$B$5880,2,FALSE)</f>
        <v>31.255400000000002</v>
      </c>
      <c r="E6" s="20">
        <f>C6/D6</f>
        <v>28.719837212129743</v>
      </c>
      <c r="F6" s="9">
        <v>2001</v>
      </c>
    </row>
    <row r="7" spans="1:19" x14ac:dyDescent="0.25">
      <c r="A7" s="11">
        <f t="shared" ref="A7:A17" si="0">B7</f>
        <v>37761</v>
      </c>
      <c r="B7" s="16">
        <v>37761</v>
      </c>
      <c r="C7" s="9">
        <v>864.95</v>
      </c>
      <c r="D7" s="9">
        <f>VLOOKUP(A7,доллар!$A$2:$B$5880,2,FALSE)</f>
        <v>30.89</v>
      </c>
      <c r="E7" s="20">
        <f t="shared" ref="E7:E14" si="1">C7/D7</f>
        <v>28.000971188086762</v>
      </c>
      <c r="F7" s="9">
        <v>2002</v>
      </c>
    </row>
    <row r="8" spans="1:19" x14ac:dyDescent="0.25">
      <c r="A8" s="11">
        <f t="shared" si="0"/>
        <v>38226</v>
      </c>
      <c r="B8" s="16">
        <v>38226</v>
      </c>
      <c r="C8" s="9">
        <v>1019.11</v>
      </c>
      <c r="D8" s="9">
        <f>VLOOKUP(A8,доллар!$A$2:$B$5880,2,FALSE)</f>
        <v>29.2226</v>
      </c>
      <c r="E8" s="20">
        <f t="shared" ref="E8" si="2">C8/D8</f>
        <v>34.874035848966209</v>
      </c>
      <c r="F8" s="9">
        <v>2003</v>
      </c>
    </row>
    <row r="9" spans="1:19" x14ac:dyDescent="0.25">
      <c r="A9" s="11">
        <f t="shared" si="0"/>
        <v>38675</v>
      </c>
      <c r="B9" s="11">
        <v>38675</v>
      </c>
      <c r="C9" s="10">
        <v>321.81</v>
      </c>
      <c r="D9" s="9">
        <f>VLOOKUP(A9,доллар!$A$2:$B$5880,2,FALSE)</f>
        <v>28.843599999999999</v>
      </c>
      <c r="E9" s="20">
        <f t="shared" si="1"/>
        <v>11.157067772400117</v>
      </c>
      <c r="F9" s="9">
        <v>2004</v>
      </c>
    </row>
    <row r="10" spans="1:19" x14ac:dyDescent="0.25">
      <c r="A10" s="11">
        <f t="shared" si="0"/>
        <v>38868</v>
      </c>
      <c r="B10" s="11">
        <v>38868</v>
      </c>
      <c r="C10" s="10">
        <v>296.36</v>
      </c>
      <c r="D10" s="9">
        <f>VLOOKUP(A10,доллар!$A$2:$B$5880,2,FALSE)</f>
        <v>26.984000000000002</v>
      </c>
      <c r="E10" s="20">
        <f t="shared" si="1"/>
        <v>10.982804624962942</v>
      </c>
      <c r="F10" s="9">
        <v>2005</v>
      </c>
    </row>
    <row r="11" spans="1:19" x14ac:dyDescent="0.25">
      <c r="A11" s="11">
        <f t="shared" si="0"/>
        <v>39260</v>
      </c>
      <c r="B11" s="11">
        <v>39260</v>
      </c>
      <c r="C11" s="10">
        <v>225.42</v>
      </c>
      <c r="D11" s="9">
        <f>VLOOKUP(A11,доллар!$A$2:$B$5880,2,FALSE)</f>
        <v>25.778099999999998</v>
      </c>
      <c r="E11" s="20">
        <f t="shared" ref="E11" si="3">C11/D11</f>
        <v>8.7446320714094519</v>
      </c>
      <c r="F11" s="9">
        <v>2006</v>
      </c>
    </row>
    <row r="12" spans="1:19" x14ac:dyDescent="0.25">
      <c r="A12" s="11">
        <f t="shared" si="0"/>
        <v>39594</v>
      </c>
      <c r="B12" s="11">
        <v>39594</v>
      </c>
      <c r="C12" s="10">
        <v>258.54000000000002</v>
      </c>
      <c r="D12" s="9">
        <f>VLOOKUP(A12-2,доллар!$A$2:$B$5880,2,FALSE)</f>
        <v>23.6007</v>
      </c>
      <c r="E12" s="20">
        <f t="shared" si="1"/>
        <v>10.954759816446124</v>
      </c>
      <c r="F12" s="9">
        <v>2007</v>
      </c>
    </row>
    <row r="13" spans="1:19" x14ac:dyDescent="0.25">
      <c r="A13" s="11">
        <f t="shared" si="0"/>
        <v>39961</v>
      </c>
      <c r="B13" s="11">
        <v>39961</v>
      </c>
      <c r="C13" s="10">
        <v>236.78</v>
      </c>
      <c r="D13" s="9">
        <f>VLOOKUP(A13,доллар!$A$2:$B$5880,2,FALSE)</f>
        <v>31.1846</v>
      </c>
      <c r="E13" s="20">
        <f t="shared" si="1"/>
        <v>7.5928503171437187</v>
      </c>
      <c r="F13" s="9">
        <v>2008</v>
      </c>
    </row>
    <row r="14" spans="1:19" x14ac:dyDescent="0.25">
      <c r="A14" s="11">
        <f t="shared" si="0"/>
        <v>40326</v>
      </c>
      <c r="B14" s="11">
        <v>40326</v>
      </c>
      <c r="C14" s="10">
        <v>250.39</v>
      </c>
      <c r="D14" s="9">
        <f>VLOOKUP(A14,доллар!$A$2:$B$5880,2,FALSE)</f>
        <v>30.878599999999999</v>
      </c>
      <c r="E14" s="20">
        <f t="shared" si="1"/>
        <v>8.1088520852629333</v>
      </c>
      <c r="F14" s="9">
        <v>2009</v>
      </c>
    </row>
    <row r="15" spans="1:19" x14ac:dyDescent="0.25">
      <c r="A15" s="11">
        <f t="shared" si="0"/>
        <v>40687</v>
      </c>
      <c r="B15" s="11">
        <v>40687</v>
      </c>
      <c r="C15" s="10">
        <v>314.73</v>
      </c>
      <c r="D15" s="9">
        <f>VLOOKUP(A15,доллар!$A$2:$B$5880,2,FALSE)</f>
        <v>28.341799999999999</v>
      </c>
      <c r="E15" s="20">
        <f t="shared" ref="E15:E21" si="4">C15/D15</f>
        <v>11.104799271747032</v>
      </c>
      <c r="F15" s="9">
        <v>2010</v>
      </c>
    </row>
    <row r="16" spans="1:19" x14ac:dyDescent="0.25">
      <c r="A16" s="11">
        <f t="shared" si="0"/>
        <v>41053</v>
      </c>
      <c r="B16" s="11">
        <v>41053</v>
      </c>
      <c r="C16" s="10">
        <v>716.58</v>
      </c>
      <c r="D16" s="9">
        <f>VLOOKUP(A16,доллар!$A$2:$B$5880,2,FALSE)</f>
        <v>31.380299999999998</v>
      </c>
      <c r="E16" s="20">
        <f t="shared" si="4"/>
        <v>22.835345742392523</v>
      </c>
      <c r="F16" s="9">
        <v>2011</v>
      </c>
    </row>
    <row r="17" spans="1:6" x14ac:dyDescent="0.25">
      <c r="A17" s="11">
        <f t="shared" si="0"/>
        <v>41424</v>
      </c>
      <c r="B17" s="11">
        <v>41424</v>
      </c>
      <c r="C17" s="10">
        <v>685.1</v>
      </c>
      <c r="D17" s="9">
        <f>VLOOKUP(A17,доллар!$A$2:$B$5880,2,FALSE)</f>
        <v>31.520299999999999</v>
      </c>
      <c r="E17" s="20">
        <f t="shared" si="4"/>
        <v>21.735199220819599</v>
      </c>
      <c r="F17" s="9">
        <v>2012</v>
      </c>
    </row>
    <row r="18" spans="1:6" x14ac:dyDescent="0.25">
      <c r="A18" s="11">
        <f>B18-4</f>
        <v>41836</v>
      </c>
      <c r="B18" s="11">
        <v>41840</v>
      </c>
      <c r="C18" s="10">
        <v>724.21</v>
      </c>
      <c r="D18" s="9">
        <f>VLOOKUP(A18,доллар!$A$2:$B$5880,2,FALSE)</f>
        <v>34.372300000000003</v>
      </c>
      <c r="E18" s="20">
        <f t="shared" si="4"/>
        <v>21.069582192637675</v>
      </c>
      <c r="F18" s="9">
        <v>2013</v>
      </c>
    </row>
    <row r="19" spans="1:6" x14ac:dyDescent="0.25">
      <c r="A19" s="11">
        <f t="shared" ref="A19:A23" si="5">B19-4</f>
        <v>42201</v>
      </c>
      <c r="B19" s="11">
        <v>42205</v>
      </c>
      <c r="C19" s="10">
        <v>757.87</v>
      </c>
      <c r="D19" s="9">
        <f>VLOOKUP(A19,доллар!$A$2:$B$5880,2,FALSE)</f>
        <v>56.664200000000001</v>
      </c>
      <c r="E19" s="20">
        <f t="shared" si="4"/>
        <v>13.374758665965459</v>
      </c>
      <c r="F19" s="9">
        <v>2014</v>
      </c>
    </row>
    <row r="20" spans="1:6" x14ac:dyDescent="0.25">
      <c r="A20" s="11">
        <f>B20-2</f>
        <v>42569</v>
      </c>
      <c r="B20" s="11">
        <v>42571</v>
      </c>
      <c r="C20" s="10">
        <v>823.31</v>
      </c>
      <c r="D20" s="9">
        <f>VLOOKUP(A20-2,доллар!$A$2:$B$5880,2,FALSE)</f>
        <v>63.169699999999999</v>
      </c>
      <c r="E20" s="20">
        <f t="shared" si="4"/>
        <v>13.033305524642351</v>
      </c>
      <c r="F20" s="9">
        <v>2015</v>
      </c>
    </row>
    <row r="21" spans="1:6" x14ac:dyDescent="0.25">
      <c r="A21" s="11">
        <f>B21-2</f>
        <v>42934</v>
      </c>
      <c r="B21" s="11">
        <v>42936</v>
      </c>
      <c r="C21" s="10">
        <v>4296.4799999999996</v>
      </c>
      <c r="D21" s="9">
        <f>VLOOKUP(A21,доллар!$A$2:$B$5880,2,FALSE)</f>
        <v>59.0657</v>
      </c>
      <c r="E21" s="20">
        <f t="shared" si="4"/>
        <v>72.740693837540221</v>
      </c>
      <c r="F21" s="9">
        <v>2016</v>
      </c>
    </row>
    <row r="22" spans="1:6" x14ac:dyDescent="0.25">
      <c r="A22" s="11">
        <f t="shared" si="5"/>
        <v>42993</v>
      </c>
      <c r="B22" s="11">
        <v>42997</v>
      </c>
      <c r="C22" s="10">
        <v>3875.49</v>
      </c>
      <c r="D22" s="9">
        <f>VLOOKUP(A22,доллар!$A$2:$B$5880,2,FALSE)</f>
        <v>57.770600000000002</v>
      </c>
      <c r="E22" s="20">
        <f t="shared" ref="E22:E23" si="6">C22/D22</f>
        <v>67.084122373664101</v>
      </c>
      <c r="F22" s="9" t="s">
        <v>237</v>
      </c>
    </row>
    <row r="23" spans="1:6" ht="45" x14ac:dyDescent="0.25">
      <c r="A23" s="11">
        <f t="shared" si="5"/>
        <v>43287</v>
      </c>
      <c r="B23" s="11">
        <v>43291</v>
      </c>
      <c r="C23" s="10">
        <v>7578.27</v>
      </c>
      <c r="D23" s="9">
        <f>VLOOKUP(A23,доллар!$A$2:$B$5880,2,FALSE)</f>
        <v>63.260399999999997</v>
      </c>
      <c r="E23" s="20">
        <f t="shared" si="6"/>
        <v>119.79484796175808</v>
      </c>
      <c r="F23" s="9" t="s">
        <v>322</v>
      </c>
    </row>
    <row r="34" spans="1:1" x14ac:dyDescent="0.25">
      <c r="A34" t="s">
        <v>220</v>
      </c>
    </row>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v>0</v>
      </c>
      <c r="F2" s="6">
        <f>C6</f>
        <v>8.4000000000000005E-2</v>
      </c>
      <c r="G2" s="6">
        <f>C7</f>
        <v>0.54222000000000004</v>
      </c>
      <c r="H2" s="6">
        <f>C8+C9</f>
        <v>7.93</v>
      </c>
      <c r="I2" s="6">
        <f>C10+C11</f>
        <v>2.7800000000000002</v>
      </c>
      <c r="J2" s="6">
        <f>C12</f>
        <v>1.44</v>
      </c>
      <c r="K2" s="6">
        <v>0</v>
      </c>
      <c r="L2" s="6">
        <f>C13+C14</f>
        <v>1.78</v>
      </c>
      <c r="M2" s="6">
        <f>C15+C16</f>
        <v>4.2</v>
      </c>
      <c r="N2" s="6">
        <f>C17+C18</f>
        <v>1.88</v>
      </c>
      <c r="O2" s="6">
        <f>C19</f>
        <v>0.78</v>
      </c>
      <c r="P2" s="6">
        <f>C20+C21</f>
        <v>2.8169989689157</v>
      </c>
      <c r="Q2" s="6">
        <f>C22</f>
        <v>1.94</v>
      </c>
      <c r="R2" s="6">
        <f>C23</f>
        <v>1.96</v>
      </c>
      <c r="S2" s="6">
        <f>C24</f>
        <v>2.2799999999999998</v>
      </c>
    </row>
    <row r="3" spans="1:19" x14ac:dyDescent="0.25">
      <c r="A3" s="6" t="s">
        <v>206</v>
      </c>
      <c r="B3" s="6" t="s">
        <v>206</v>
      </c>
      <c r="C3" s="6" t="s">
        <v>206</v>
      </c>
      <c r="D3" s="6" t="s">
        <v>206</v>
      </c>
      <c r="E3" s="6">
        <v>0</v>
      </c>
      <c r="F3" s="13">
        <f>E6</f>
        <v>3.0227135331203042E-3</v>
      </c>
      <c r="G3" s="13">
        <f>E7</f>
        <v>2.0124633022926094E-2</v>
      </c>
      <c r="H3" s="13">
        <f>E8+E9</f>
        <v>0.31443836077360732</v>
      </c>
      <c r="I3" s="13">
        <f>E10+E11</f>
        <v>0.11095628537148164</v>
      </c>
      <c r="J3" s="13">
        <f>E12</f>
        <v>4.5281737309321432E-2</v>
      </c>
      <c r="K3" s="6">
        <f>0</f>
        <v>0</v>
      </c>
      <c r="L3" s="13">
        <f>E13+E14</f>
        <v>5.9269643737004024E-2</v>
      </c>
      <c r="M3" s="13">
        <f>E15+E16</f>
        <v>0.13405179302302433</v>
      </c>
      <c r="N3" s="13">
        <f>E17+E18</f>
        <v>5.9131013039409E-2</v>
      </c>
      <c r="O3" s="13">
        <f>E19</f>
        <v>2.3047329760012291E-2</v>
      </c>
      <c r="P3" s="13">
        <f>E20+E21</f>
        <v>4.598985197483297E-2</v>
      </c>
      <c r="Q3" s="13">
        <f>E22</f>
        <v>3.1060723714862556E-2</v>
      </c>
      <c r="R3" s="13">
        <f>E23</f>
        <v>3.412036480936987E-2</v>
      </c>
      <c r="S3" s="13">
        <f>E24</f>
        <v>3.6112576204663273E-2</v>
      </c>
    </row>
    <row r="5" spans="1:19" ht="60" x14ac:dyDescent="0.25">
      <c r="A5" s="9" t="s">
        <v>184</v>
      </c>
      <c r="B5" s="9" t="s">
        <v>185</v>
      </c>
      <c r="C5" s="9" t="s">
        <v>186</v>
      </c>
      <c r="D5" s="9" t="s">
        <v>187</v>
      </c>
      <c r="E5" s="9" t="s">
        <v>188</v>
      </c>
      <c r="F5" s="9" t="s">
        <v>189</v>
      </c>
    </row>
    <row r="6" spans="1:19" x14ac:dyDescent="0.25">
      <c r="A6" s="11">
        <f>B6</f>
        <v>38477</v>
      </c>
      <c r="B6" s="16">
        <v>38477</v>
      </c>
      <c r="C6" s="9">
        <v>8.4000000000000005E-2</v>
      </c>
      <c r="D6" s="9">
        <f>VLOOKUP(A6,доллар!$A$2:$B$5880,2,FALSE)</f>
        <v>27.7896</v>
      </c>
      <c r="E6" s="12">
        <f>C6/D6</f>
        <v>3.0227135331203042E-3</v>
      </c>
      <c r="F6" s="9" t="s">
        <v>324</v>
      </c>
    </row>
    <row r="7" spans="1:19" x14ac:dyDescent="0.25">
      <c r="A7" s="11">
        <f t="shared" ref="A7:A18" si="0">B7</f>
        <v>38852</v>
      </c>
      <c r="B7" s="16">
        <v>38852</v>
      </c>
      <c r="C7" s="9">
        <v>0.54222000000000004</v>
      </c>
      <c r="D7" s="9">
        <f>VLOOKUP(A7-2,доллар!$A$2:$B$5880,2,FALSE)</f>
        <v>26.943100000000001</v>
      </c>
      <c r="E7" s="12">
        <f t="shared" ref="E7:E12" si="1">C7/D7</f>
        <v>2.0124633022926094E-2</v>
      </c>
      <c r="F7" s="9">
        <v>2005</v>
      </c>
    </row>
    <row r="8" spans="1:19" x14ac:dyDescent="0.25">
      <c r="A8" s="11">
        <f t="shared" si="0"/>
        <v>39223</v>
      </c>
      <c r="B8" s="11">
        <v>39223</v>
      </c>
      <c r="C8" s="10">
        <v>4.3</v>
      </c>
      <c r="D8" s="9">
        <f>VLOOKUP(A8-2,доллар!$A$2:$B$5880,2,FALSE)</f>
        <v>25.8492</v>
      </c>
      <c r="E8" s="12">
        <f t="shared" si="1"/>
        <v>0.16634944214908004</v>
      </c>
      <c r="F8" s="9">
        <v>2006</v>
      </c>
    </row>
    <row r="9" spans="1:19" x14ac:dyDescent="0.25">
      <c r="A9" s="11">
        <f t="shared" si="0"/>
        <v>39394</v>
      </c>
      <c r="B9" s="11">
        <v>39394</v>
      </c>
      <c r="C9" s="10">
        <v>3.63</v>
      </c>
      <c r="D9" s="9">
        <f>VLOOKUP(A9,доллар!$A$2:$B$5880,2,FALSE)</f>
        <v>24.5123</v>
      </c>
      <c r="E9" s="12">
        <f t="shared" si="1"/>
        <v>0.14808891862452728</v>
      </c>
      <c r="F9" s="9" t="s">
        <v>202</v>
      </c>
    </row>
    <row r="10" spans="1:19" x14ac:dyDescent="0.25">
      <c r="A10" s="11">
        <f t="shared" si="0"/>
        <v>39583</v>
      </c>
      <c r="B10" s="11">
        <v>39583</v>
      </c>
      <c r="C10" s="10">
        <v>1.03</v>
      </c>
      <c r="D10" s="9">
        <f>VLOOKUP(A10,доллар!$A$2:$B$5880,2,FALSE)</f>
        <v>23.8521</v>
      </c>
      <c r="E10" s="12">
        <f t="shared" si="1"/>
        <v>4.3182780551817242E-2</v>
      </c>
      <c r="F10" s="9">
        <v>2007</v>
      </c>
    </row>
    <row r="11" spans="1:19" x14ac:dyDescent="0.25">
      <c r="A11" s="11">
        <f t="shared" si="0"/>
        <v>39724</v>
      </c>
      <c r="B11" s="11">
        <v>39724</v>
      </c>
      <c r="C11" s="10">
        <v>1.75</v>
      </c>
      <c r="D11" s="9">
        <f>VLOOKUP(A11,доллар!$A$2:$B$5880,2,FALSE)</f>
        <v>25.821300000000001</v>
      </c>
      <c r="E11" s="12">
        <f t="shared" si="1"/>
        <v>6.777350481966439E-2</v>
      </c>
      <c r="F11" s="9" t="s">
        <v>209</v>
      </c>
    </row>
    <row r="12" spans="1:19" x14ac:dyDescent="0.25">
      <c r="A12" s="11">
        <f t="shared" si="0"/>
        <v>39954</v>
      </c>
      <c r="B12" s="11">
        <v>39954</v>
      </c>
      <c r="C12" s="10">
        <v>1.44</v>
      </c>
      <c r="D12" s="9">
        <f>VLOOKUP(A12,доллар!$A$2:$B$5880,2,FALSE)</f>
        <v>31.800899999999999</v>
      </c>
      <c r="E12" s="12">
        <f t="shared" si="1"/>
        <v>4.5281737309321432E-2</v>
      </c>
      <c r="F12" s="9">
        <v>2008</v>
      </c>
    </row>
    <row r="13" spans="1:19" x14ac:dyDescent="0.25">
      <c r="A13" s="11">
        <f t="shared" si="0"/>
        <v>40682</v>
      </c>
      <c r="B13" s="11">
        <v>40682</v>
      </c>
      <c r="C13" s="10">
        <v>0.85</v>
      </c>
      <c r="D13" s="9">
        <f>VLOOKUP(A13,доллар!$A$2:$B$5880,2,FALSE)</f>
        <v>28.046600000000002</v>
      </c>
      <c r="E13" s="12">
        <f t="shared" ref="E13" si="2">C13/D13</f>
        <v>3.0306703842890043E-2</v>
      </c>
      <c r="F13" s="9">
        <v>2010</v>
      </c>
    </row>
    <row r="14" spans="1:19" x14ac:dyDescent="0.25">
      <c r="A14" s="11">
        <f t="shared" si="0"/>
        <v>40819</v>
      </c>
      <c r="B14" s="11">
        <v>40819</v>
      </c>
      <c r="C14" s="10">
        <v>0.93</v>
      </c>
      <c r="D14" s="9">
        <f>VLOOKUP(A14-2,доллар!$A$2:$B$5880,2,FALSE)</f>
        <v>32.11</v>
      </c>
      <c r="E14" s="12">
        <f t="shared" ref="E14:E20" si="3">C14/D14</f>
        <v>2.8962939894113984E-2</v>
      </c>
      <c r="F14" s="9" t="s">
        <v>193</v>
      </c>
    </row>
    <row r="15" spans="1:19" x14ac:dyDescent="0.25">
      <c r="A15" s="11">
        <f t="shared" si="0"/>
        <v>41050</v>
      </c>
      <c r="B15" s="11">
        <v>41050</v>
      </c>
      <c r="C15" s="10">
        <v>2.7</v>
      </c>
      <c r="D15" s="9">
        <f>VLOOKUP(A15-2,доллар!$A$2:$B$5880,2,FALSE)</f>
        <v>31.392099999999999</v>
      </c>
      <c r="E15" s="12">
        <f t="shared" si="3"/>
        <v>8.6008900328426591E-2</v>
      </c>
      <c r="F15" s="9">
        <v>2011</v>
      </c>
    </row>
    <row r="16" spans="1:19" x14ac:dyDescent="0.25">
      <c r="A16" s="11">
        <f t="shared" si="0"/>
        <v>41179</v>
      </c>
      <c r="B16" s="11">
        <v>41179</v>
      </c>
      <c r="C16" s="10">
        <v>1.5</v>
      </c>
      <c r="D16" s="9">
        <f>VLOOKUP(A16,доллар!$A$2:$B$5880,2,FALSE)</f>
        <v>31.222100000000001</v>
      </c>
      <c r="E16" s="12">
        <f t="shared" si="3"/>
        <v>4.8042892694597737E-2</v>
      </c>
      <c r="F16" s="9" t="s">
        <v>262</v>
      </c>
    </row>
    <row r="17" spans="1:6" x14ac:dyDescent="0.25">
      <c r="A17" s="11">
        <f t="shared" si="0"/>
        <v>41414</v>
      </c>
      <c r="B17" s="11">
        <v>41414</v>
      </c>
      <c r="C17" s="10">
        <v>0.84</v>
      </c>
      <c r="D17" s="9">
        <f>VLOOKUP(A17-2,доллар!$A$2:$B$5880,2,FALSE)</f>
        <v>31.3931</v>
      </c>
      <c r="E17" s="12">
        <f t="shared" si="3"/>
        <v>2.6757472183377876E-2</v>
      </c>
      <c r="F17" s="9">
        <v>2012</v>
      </c>
    </row>
    <row r="18" spans="1:6" x14ac:dyDescent="0.25">
      <c r="A18" s="11">
        <f t="shared" si="0"/>
        <v>41551</v>
      </c>
      <c r="B18" s="11">
        <v>41551</v>
      </c>
      <c r="C18" s="10">
        <v>1.04</v>
      </c>
      <c r="D18" s="9">
        <f>VLOOKUP(A18,доллар!$A$2:$B$5880,2,FALSE)</f>
        <v>32.125</v>
      </c>
      <c r="E18" s="12">
        <f t="shared" si="3"/>
        <v>3.2373540856031127E-2</v>
      </c>
      <c r="F18" s="9" t="s">
        <v>229</v>
      </c>
    </row>
    <row r="19" spans="1:6" x14ac:dyDescent="0.25">
      <c r="A19" s="11">
        <f>B19-4</f>
        <v>41823</v>
      </c>
      <c r="B19" s="11">
        <v>41827</v>
      </c>
      <c r="C19" s="10">
        <v>0.78</v>
      </c>
      <c r="D19" s="9">
        <f>VLOOKUP(A19-2,доллар!$A$2:$B$5880,2,FALSE)</f>
        <v>33.843400000000003</v>
      </c>
      <c r="E19" s="12">
        <f t="shared" si="3"/>
        <v>2.3047329760012291E-2</v>
      </c>
      <c r="F19" s="9">
        <v>2013</v>
      </c>
    </row>
    <row r="20" spans="1:6" x14ac:dyDescent="0.25">
      <c r="A20" s="11">
        <f t="shared" ref="A20:A24" si="4">B20-4</f>
        <v>42012</v>
      </c>
      <c r="B20" s="11">
        <v>42016</v>
      </c>
      <c r="C20" s="52">
        <v>0.39699896891570002</v>
      </c>
      <c r="D20" s="9">
        <f>VLOOKUP(A20-7,доллар!$A$2:$B$5880,2,FALSE)</f>
        <v>56.2376</v>
      </c>
      <c r="E20" s="12">
        <f t="shared" si="3"/>
        <v>7.0593156343033842E-3</v>
      </c>
      <c r="F20" s="9" t="s">
        <v>230</v>
      </c>
    </row>
    <row r="21" spans="1:6" x14ac:dyDescent="0.25">
      <c r="A21" s="11">
        <f>B21-2</f>
        <v>42298</v>
      </c>
      <c r="B21" s="11">
        <v>42300</v>
      </c>
      <c r="C21" s="10">
        <v>2.42</v>
      </c>
      <c r="D21" s="9">
        <f>VLOOKUP(A21,доллар!$A$2:$B$5880,2,FALSE)</f>
        <v>62.161999999999999</v>
      </c>
      <c r="E21" s="12">
        <f t="shared" ref="E21:E24" si="5">C21/D21</f>
        <v>3.8930536340529585E-2</v>
      </c>
      <c r="F21" s="9" t="s">
        <v>231</v>
      </c>
    </row>
    <row r="22" spans="1:6" x14ac:dyDescent="0.25">
      <c r="A22" s="11">
        <f t="shared" si="4"/>
        <v>42649</v>
      </c>
      <c r="B22" s="11">
        <v>42653</v>
      </c>
      <c r="C22" s="10">
        <v>1.94</v>
      </c>
      <c r="D22" s="9">
        <f>VLOOKUP(A22,доллар!$A$2:$B$5880,2,FALSE)</f>
        <v>62.458300000000001</v>
      </c>
      <c r="E22" s="12">
        <f t="shared" si="5"/>
        <v>3.1060723714862556E-2</v>
      </c>
      <c r="F22" s="9" t="s">
        <v>196</v>
      </c>
    </row>
    <row r="23" spans="1:6" x14ac:dyDescent="0.25">
      <c r="A23" s="11">
        <f t="shared" si="4"/>
        <v>42902</v>
      </c>
      <c r="B23" s="11">
        <v>42906</v>
      </c>
      <c r="C23" s="10">
        <v>1.96</v>
      </c>
      <c r="D23" s="9">
        <f>VLOOKUP(A23,доллар!$A$2:$B$5880,2,FALSE)</f>
        <v>57.4437</v>
      </c>
      <c r="E23" s="12">
        <f t="shared" si="5"/>
        <v>3.412036480936987E-2</v>
      </c>
      <c r="F23" s="9">
        <v>2016</v>
      </c>
    </row>
    <row r="24" spans="1:6" x14ac:dyDescent="0.25">
      <c r="A24" s="11">
        <f t="shared" si="4"/>
        <v>43279</v>
      </c>
      <c r="B24" s="11">
        <v>43283</v>
      </c>
      <c r="C24" s="10">
        <v>2.2799999999999998</v>
      </c>
      <c r="D24" s="9">
        <f>VLOOKUP(A24,доллар!$A$2:$B$5880,2,FALSE)</f>
        <v>63.135899999999999</v>
      </c>
      <c r="E24" s="12">
        <f t="shared" si="5"/>
        <v>3.6112576204663273E-2</v>
      </c>
      <c r="F24" s="9">
        <v>2017</v>
      </c>
    </row>
    <row r="30" spans="1:6" x14ac:dyDescent="0.25">
      <c r="A30" t="s">
        <v>220</v>
      </c>
    </row>
  </sheetData>
  <pageMargins left="0.7" right="0.7" top="0.75" bottom="0.75" header="0.3" footer="0.3"/>
  <pageSetup paperSize="9" orientation="portrait" horizontalDpi="4294967295" verticalDpi="4294967295"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f>C6</f>
        <v>0.22</v>
      </c>
      <c r="E2" s="6">
        <f>C7</f>
        <v>0.35</v>
      </c>
      <c r="F2" s="6">
        <f>C8+C9</f>
        <v>2.86</v>
      </c>
      <c r="G2" s="6">
        <f>C10</f>
        <v>1.59</v>
      </c>
      <c r="H2" s="6">
        <v>0</v>
      </c>
      <c r="I2" s="6">
        <f>C11+C12</f>
        <v>5.9</v>
      </c>
      <c r="J2" s="6">
        <f>0</f>
        <v>0</v>
      </c>
      <c r="K2" s="6">
        <f>C13</f>
        <v>1.7</v>
      </c>
      <c r="L2" s="6">
        <f>C14+C15</f>
        <v>8.5500000000000007</v>
      </c>
      <c r="M2" s="6">
        <f>C16+C17</f>
        <v>8.7100000000000009</v>
      </c>
      <c r="N2" s="6">
        <f>C18+C19</f>
        <v>6.1099999999999994</v>
      </c>
      <c r="O2" s="6">
        <f>C20</f>
        <v>1.63</v>
      </c>
      <c r="P2" s="6">
        <f>C21</f>
        <v>2.96</v>
      </c>
      <c r="Q2" s="6">
        <v>0</v>
      </c>
      <c r="R2" s="6">
        <v>0</v>
      </c>
      <c r="S2" s="6">
        <v>0</v>
      </c>
    </row>
    <row r="3" spans="1:19" x14ac:dyDescent="0.25">
      <c r="A3" s="6" t="s">
        <v>206</v>
      </c>
      <c r="B3" s="6" t="s">
        <v>206</v>
      </c>
      <c r="C3" s="6" t="s">
        <v>206</v>
      </c>
      <c r="D3" s="13">
        <f>E6</f>
        <v>7.073954983922829E-3</v>
      </c>
      <c r="E3" s="13">
        <f>E7</f>
        <v>1.1977113447218571E-2</v>
      </c>
      <c r="F3" s="13">
        <f>E8+E9</f>
        <v>9.987800615792404E-2</v>
      </c>
      <c r="G3" s="13">
        <f>E10</f>
        <v>5.9549000587999563E-2</v>
      </c>
      <c r="H3" s="13">
        <v>0</v>
      </c>
      <c r="I3" s="13">
        <f>E11+E12</f>
        <v>0.2440443984022479</v>
      </c>
      <c r="J3" s="6">
        <f>0</f>
        <v>0</v>
      </c>
      <c r="K3" s="13">
        <f>E13</f>
        <v>5.5339802664774257E-2</v>
      </c>
      <c r="L3" s="13">
        <f>E14+E15</f>
        <v>0.29106811673056937</v>
      </c>
      <c r="M3" s="13">
        <f>E16+E17</f>
        <v>0.28662395049451006</v>
      </c>
      <c r="N3" s="13">
        <f>E18+E19</f>
        <v>0.19292100510522189</v>
      </c>
      <c r="O3" s="13">
        <f>E20</f>
        <v>4.6826297418808081E-2</v>
      </c>
      <c r="P3" s="13">
        <f>E21</f>
        <v>4.7181615747183048E-2</v>
      </c>
      <c r="Q3" s="6">
        <v>0</v>
      </c>
      <c r="R3" s="6">
        <v>0</v>
      </c>
      <c r="S3" s="6">
        <v>0</v>
      </c>
    </row>
    <row r="5" spans="1:19" ht="60" x14ac:dyDescent="0.25">
      <c r="A5" s="9" t="s">
        <v>184</v>
      </c>
      <c r="B5" s="9" t="s">
        <v>185</v>
      </c>
      <c r="C5" s="9" t="s">
        <v>186</v>
      </c>
      <c r="D5" s="9" t="s">
        <v>187</v>
      </c>
      <c r="E5" s="9" t="s">
        <v>188</v>
      </c>
      <c r="F5" s="9" t="s">
        <v>189</v>
      </c>
    </row>
    <row r="6" spans="1:19" x14ac:dyDescent="0.25">
      <c r="A6" s="11">
        <f>B6</f>
        <v>37740</v>
      </c>
      <c r="B6" s="16">
        <v>37740</v>
      </c>
      <c r="C6" s="9">
        <v>0.22</v>
      </c>
      <c r="D6" s="9">
        <f>VLOOKUP(A6,доллар!$A$2:$B$5880,2,FALSE)</f>
        <v>31.1</v>
      </c>
      <c r="E6" s="12">
        <f>C6/D6</f>
        <v>7.073954983922829E-3</v>
      </c>
      <c r="F6" s="9">
        <v>2002</v>
      </c>
    </row>
    <row r="7" spans="1:19" x14ac:dyDescent="0.25">
      <c r="A7" s="11">
        <f t="shared" ref="A7:A19" si="0">B7</f>
        <v>38261</v>
      </c>
      <c r="B7" s="16">
        <v>38261</v>
      </c>
      <c r="C7" s="9">
        <v>0.35</v>
      </c>
      <c r="D7" s="9">
        <f>VLOOKUP(A7,доллар!$A$2:$B$5880,2,FALSE)</f>
        <v>29.2224</v>
      </c>
      <c r="E7" s="12">
        <f t="shared" ref="E7:E13" si="1">C7/D7</f>
        <v>1.1977113447218571E-2</v>
      </c>
      <c r="F7" s="9" t="s">
        <v>236</v>
      </c>
    </row>
    <row r="8" spans="1:19" x14ac:dyDescent="0.25">
      <c r="A8" s="11">
        <f t="shared" si="0"/>
        <v>38470</v>
      </c>
      <c r="B8" s="16">
        <v>38470</v>
      </c>
      <c r="C8" s="9">
        <v>0.4</v>
      </c>
      <c r="D8" s="9">
        <f>VLOOKUP(A8,доллар!$A$2:$B$5880,2,FALSE)</f>
        <v>27.805499999999999</v>
      </c>
      <c r="E8" s="12">
        <f t="shared" ref="E8" si="2">C8/D8</f>
        <v>1.43856431281581E-2</v>
      </c>
      <c r="F8" s="9">
        <v>2004</v>
      </c>
    </row>
    <row r="9" spans="1:19" x14ac:dyDescent="0.25">
      <c r="A9" s="11">
        <f t="shared" si="0"/>
        <v>38678</v>
      </c>
      <c r="B9" s="11">
        <v>38678</v>
      </c>
      <c r="C9" s="10">
        <v>2.46</v>
      </c>
      <c r="D9" s="9">
        <f>VLOOKUP(A9,доллар!$A$2:$B$5880,2,FALSE)</f>
        <v>28.7745</v>
      </c>
      <c r="E9" s="12">
        <f t="shared" si="1"/>
        <v>8.5492363029765941E-2</v>
      </c>
      <c r="F9" s="9" t="s">
        <v>199</v>
      </c>
    </row>
    <row r="10" spans="1:19" x14ac:dyDescent="0.25">
      <c r="A10" s="11">
        <f t="shared" si="0"/>
        <v>39028</v>
      </c>
      <c r="B10" s="11">
        <v>39028</v>
      </c>
      <c r="C10" s="10">
        <v>1.59</v>
      </c>
      <c r="D10" s="9">
        <f>VLOOKUP(A10-3,доллар!$A$2:$B$5880,2,FALSE)</f>
        <v>26.700700000000001</v>
      </c>
      <c r="E10" s="12">
        <f t="shared" si="1"/>
        <v>5.9549000587999563E-2</v>
      </c>
      <c r="F10" s="9" t="s">
        <v>218</v>
      </c>
    </row>
    <row r="11" spans="1:19" x14ac:dyDescent="0.25">
      <c r="A11" s="11">
        <f t="shared" si="0"/>
        <v>39581</v>
      </c>
      <c r="B11" s="11">
        <v>39581</v>
      </c>
      <c r="C11" s="10">
        <v>1.9</v>
      </c>
      <c r="D11" s="9">
        <f>VLOOKUP(A11,доллар!$A$2:$B$5880,2,FALSE)</f>
        <v>23.832799999999999</v>
      </c>
      <c r="E11" s="12">
        <f t="shared" si="1"/>
        <v>7.97220637105166E-2</v>
      </c>
      <c r="F11" s="9">
        <v>2007</v>
      </c>
    </row>
    <row r="12" spans="1:19" x14ac:dyDescent="0.25">
      <c r="A12" s="11">
        <f t="shared" si="0"/>
        <v>39673</v>
      </c>
      <c r="B12" s="11">
        <v>39673</v>
      </c>
      <c r="C12" s="10">
        <v>4</v>
      </c>
      <c r="D12" s="9">
        <f>VLOOKUP(A12,доллар!$A$2:$B$5880,2,FALSE)</f>
        <v>24.342400000000001</v>
      </c>
      <c r="E12" s="12">
        <f t="shared" si="1"/>
        <v>0.1643223346917313</v>
      </c>
      <c r="F12" s="9" t="s">
        <v>204</v>
      </c>
    </row>
    <row r="13" spans="1:19" x14ac:dyDescent="0.25">
      <c r="A13" s="11">
        <f t="shared" si="0"/>
        <v>40309</v>
      </c>
      <c r="B13" s="11">
        <v>40309</v>
      </c>
      <c r="C13" s="10">
        <v>1.7</v>
      </c>
      <c r="D13" s="9">
        <f>VLOOKUP(A13-3,доллар!$A$2:$B$5880,2,FALSE)</f>
        <v>30.7193</v>
      </c>
      <c r="E13" s="12">
        <f t="shared" si="1"/>
        <v>5.5339802664774257E-2</v>
      </c>
      <c r="F13" s="9">
        <v>2009</v>
      </c>
    </row>
    <row r="14" spans="1:19" x14ac:dyDescent="0.25">
      <c r="A14" s="11">
        <f t="shared" si="0"/>
        <v>40687</v>
      </c>
      <c r="B14" s="11">
        <v>40687</v>
      </c>
      <c r="C14" s="10">
        <v>4.55</v>
      </c>
      <c r="D14" s="9">
        <f>VLOOKUP(A14,доллар!$A$2:$B$5880,2,FALSE)</f>
        <v>28.341799999999999</v>
      </c>
      <c r="E14" s="12">
        <f t="shared" ref="E14:E20" si="3">C14/D14</f>
        <v>0.1605402620863883</v>
      </c>
      <c r="F14" s="9">
        <v>2010</v>
      </c>
    </row>
    <row r="15" spans="1:19" x14ac:dyDescent="0.25">
      <c r="A15" s="11">
        <f t="shared" si="0"/>
        <v>40849</v>
      </c>
      <c r="B15" s="11">
        <v>40849</v>
      </c>
      <c r="C15" s="10">
        <v>4</v>
      </c>
      <c r="D15" s="9">
        <f>VLOOKUP(A15,доллар!$A$2:$B$5880,2,FALSE)</f>
        <v>30.6448</v>
      </c>
      <c r="E15" s="12">
        <f t="shared" si="3"/>
        <v>0.13052785464418107</v>
      </c>
      <c r="F15" s="9" t="s">
        <v>193</v>
      </c>
    </row>
    <row r="16" spans="1:19" x14ac:dyDescent="0.25">
      <c r="A16" s="11">
        <f t="shared" si="0"/>
        <v>41025</v>
      </c>
      <c r="B16" s="11">
        <v>41025</v>
      </c>
      <c r="C16" s="10">
        <v>4</v>
      </c>
      <c r="D16" s="9">
        <f>VLOOKUP(A16,доллар!$A$2:$B$5880,2,FALSE)</f>
        <v>29.296199999999999</v>
      </c>
      <c r="E16" s="12">
        <f t="shared" si="3"/>
        <v>0.13653647913381259</v>
      </c>
      <c r="F16" s="9">
        <v>2011</v>
      </c>
    </row>
    <row r="17" spans="1:6" ht="75" x14ac:dyDescent="0.25">
      <c r="A17" s="11">
        <f t="shared" si="0"/>
        <v>41219</v>
      </c>
      <c r="B17" s="11">
        <v>41219</v>
      </c>
      <c r="C17" s="10">
        <v>4.71</v>
      </c>
      <c r="D17" s="9">
        <f>VLOOKUP(A17-3,доллар!$A$2:$B$5880,2,FALSE)</f>
        <v>31.381699999999999</v>
      </c>
      <c r="E17" s="12">
        <f t="shared" si="3"/>
        <v>0.15008747136069747</v>
      </c>
      <c r="F17" s="9" t="s">
        <v>326</v>
      </c>
    </row>
    <row r="18" spans="1:6" x14ac:dyDescent="0.25">
      <c r="A18" s="11">
        <f t="shared" si="0"/>
        <v>41389</v>
      </c>
      <c r="B18" s="11">
        <v>41389</v>
      </c>
      <c r="C18" s="10">
        <v>3.9</v>
      </c>
      <c r="D18" s="9">
        <f>VLOOKUP(A18,доллар!$A$2:$B$5880,2,FALSE)</f>
        <v>31.591699999999999</v>
      </c>
      <c r="E18" s="12">
        <f t="shared" si="3"/>
        <v>0.12345014671575129</v>
      </c>
      <c r="F18" s="9">
        <v>2012</v>
      </c>
    </row>
    <row r="19" spans="1:6" x14ac:dyDescent="0.25">
      <c r="A19" s="11">
        <f t="shared" si="0"/>
        <v>41576</v>
      </c>
      <c r="B19" s="11">
        <v>41576</v>
      </c>
      <c r="C19" s="10">
        <v>2.21</v>
      </c>
      <c r="D19" s="9">
        <f>VLOOKUP(A19,доллар!$A$2:$B$5880,2,FALSE)</f>
        <v>31.811900000000001</v>
      </c>
      <c r="E19" s="12">
        <f t="shared" si="3"/>
        <v>6.9470858389470605E-2</v>
      </c>
      <c r="F19" s="9" t="s">
        <v>212</v>
      </c>
    </row>
    <row r="20" spans="1:6" x14ac:dyDescent="0.25">
      <c r="A20" s="11">
        <f>B20-2</f>
        <v>41808</v>
      </c>
      <c r="B20" s="11">
        <v>41810</v>
      </c>
      <c r="C20" s="10">
        <v>1.63</v>
      </c>
      <c r="D20" s="9">
        <f>VLOOKUP(A20,доллар!$A$2:$B$5880,2,FALSE)</f>
        <v>34.8095</v>
      </c>
      <c r="E20" s="12">
        <f t="shared" si="3"/>
        <v>4.6826297418808081E-2</v>
      </c>
      <c r="F20" s="9">
        <v>2013</v>
      </c>
    </row>
    <row r="21" spans="1:6" x14ac:dyDescent="0.25">
      <c r="A21" s="11">
        <f>B21-2</f>
        <v>42017</v>
      </c>
      <c r="B21" s="11">
        <v>42019</v>
      </c>
      <c r="C21" s="10">
        <v>2.96</v>
      </c>
      <c r="D21" s="9">
        <f>VLOOKUP(A21,доллар!$A$2:$B$5880,2,FALSE)</f>
        <v>62.7363</v>
      </c>
      <c r="E21" s="12">
        <f t="shared" ref="E21" si="4">C21/D21</f>
        <v>4.7181615747183048E-2</v>
      </c>
      <c r="F21" s="9" t="s">
        <v>213</v>
      </c>
    </row>
    <row r="32" spans="1:6" x14ac:dyDescent="0.25">
      <c r="A32" t="s">
        <v>220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5" sqref="A35"/>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f>C6</f>
        <v>0.49669999999999997</v>
      </c>
      <c r="F2" s="6">
        <f>C7</f>
        <v>0.49669999999999997</v>
      </c>
      <c r="G2" s="6">
        <f>C8</f>
        <v>0.49669999999999997</v>
      </c>
      <c r="H2" s="6">
        <f>C9</f>
        <v>0.5</v>
      </c>
      <c r="I2" s="6">
        <f>C10</f>
        <v>0.5</v>
      </c>
      <c r="J2" s="6">
        <f>C11</f>
        <v>0.5</v>
      </c>
      <c r="K2" s="6">
        <f>C12</f>
        <v>0.5</v>
      </c>
      <c r="L2" s="6">
        <f>C13</f>
        <v>0.5</v>
      </c>
      <c r="M2" s="6">
        <f>C14</f>
        <v>0.5</v>
      </c>
      <c r="N2" s="6">
        <f>C15</f>
        <v>0.5</v>
      </c>
      <c r="O2" s="6">
        <f>C16</f>
        <v>0.5</v>
      </c>
      <c r="P2" s="6">
        <f>C17</f>
        <v>0.5</v>
      </c>
      <c r="Q2" s="6">
        <v>0</v>
      </c>
      <c r="R2" s="6">
        <f>C18</f>
        <v>7.7</v>
      </c>
      <c r="S2" s="6">
        <f>C19</f>
        <v>0.5</v>
      </c>
    </row>
    <row r="3" spans="1:19" x14ac:dyDescent="0.25">
      <c r="A3" s="6" t="s">
        <v>206</v>
      </c>
      <c r="B3" s="6" t="s">
        <v>206</v>
      </c>
      <c r="C3" s="6" t="s">
        <v>206</v>
      </c>
      <c r="D3" s="6" t="s">
        <v>206</v>
      </c>
      <c r="E3" s="13">
        <f>E6</f>
        <v>1.7155389769626637E-2</v>
      </c>
      <c r="F3" s="13">
        <f>E7</f>
        <v>1.7876873796541234E-2</v>
      </c>
      <c r="G3" s="13">
        <f>E8</f>
        <v>1.8371868515566339E-2</v>
      </c>
      <c r="H3" s="13">
        <f>E9</f>
        <v>1.9428717976615596E-2</v>
      </c>
      <c r="I3" s="13">
        <f>E10</f>
        <v>2.1395316993016569E-2</v>
      </c>
      <c r="J3" s="13">
        <f>E11</f>
        <v>1.5247853864568563E-2</v>
      </c>
      <c r="K3" s="13">
        <f>E12</f>
        <v>1.6845680093796746E-2</v>
      </c>
      <c r="L3" s="13">
        <f>E13</f>
        <v>1.8269845619804513E-2</v>
      </c>
      <c r="M3" s="13">
        <f>E14</f>
        <v>1.6562269163373534E-2</v>
      </c>
      <c r="N3" s="13">
        <f>E15</f>
        <v>1.608601514015745E-2</v>
      </c>
      <c r="O3" s="13">
        <f>E16</f>
        <v>1.4622063524092776E-2</v>
      </c>
      <c r="P3" s="13">
        <f>E17</f>
        <v>8.9216412251197728E-3</v>
      </c>
      <c r="Q3" s="6">
        <f>0</f>
        <v>0</v>
      </c>
      <c r="R3" s="13">
        <f>E18</f>
        <v>0.12781652850308586</v>
      </c>
      <c r="S3" s="13">
        <f>E19</f>
        <v>7.9038387363974932E-3</v>
      </c>
    </row>
    <row r="5" spans="1:19" ht="60" x14ac:dyDescent="0.25">
      <c r="A5" s="9" t="s">
        <v>184</v>
      </c>
      <c r="B5" s="9" t="s">
        <v>185</v>
      </c>
      <c r="C5" s="9" t="s">
        <v>186</v>
      </c>
      <c r="D5" s="9" t="s">
        <v>187</v>
      </c>
      <c r="E5" s="9" t="s">
        <v>188</v>
      </c>
      <c r="F5" s="9" t="s">
        <v>189</v>
      </c>
    </row>
    <row r="6" spans="1:19" x14ac:dyDescent="0.25">
      <c r="A6" s="11">
        <f>B6</f>
        <v>38118</v>
      </c>
      <c r="B6" s="16">
        <v>38118</v>
      </c>
      <c r="C6" s="9">
        <v>0.49669999999999997</v>
      </c>
      <c r="D6" s="9">
        <f>VLOOKUP(A6-3,доллар!$A$2:$B$5880,2,FALSE)</f>
        <v>28.952999999999999</v>
      </c>
      <c r="E6" s="12">
        <f>C6/D6</f>
        <v>1.7155389769626637E-2</v>
      </c>
      <c r="F6" s="9">
        <v>2003</v>
      </c>
    </row>
    <row r="7" spans="1:19" x14ac:dyDescent="0.25">
      <c r="A7" s="11">
        <f t="shared" ref="A7:A8" si="0">B7</f>
        <v>38478</v>
      </c>
      <c r="B7" s="16">
        <v>38478</v>
      </c>
      <c r="C7" s="9">
        <v>0.49669999999999997</v>
      </c>
      <c r="D7" s="9">
        <f>VLOOKUP(A7,доллар!$A$2:$B$5880,2,FALSE)</f>
        <v>27.784500000000001</v>
      </c>
      <c r="E7" s="12">
        <f t="shared" ref="E7:E12" si="1">C7/D7</f>
        <v>1.7876873796541234E-2</v>
      </c>
      <c r="F7" s="9">
        <v>2004</v>
      </c>
    </row>
    <row r="8" spans="1:19" x14ac:dyDescent="0.25">
      <c r="A8" s="11">
        <f t="shared" si="0"/>
        <v>38848</v>
      </c>
      <c r="B8" s="11">
        <v>38848</v>
      </c>
      <c r="C8" s="9">
        <v>0.49669999999999997</v>
      </c>
      <c r="D8" s="9">
        <f>VLOOKUP(A8,доллар!$A$2:$B$5880,2,FALSE)</f>
        <v>27.035900000000002</v>
      </c>
      <c r="E8" s="12">
        <f t="shared" si="1"/>
        <v>1.8371868515566339E-2</v>
      </c>
      <c r="F8" s="9">
        <v>2005</v>
      </c>
    </row>
    <row r="9" spans="1:19" x14ac:dyDescent="0.25">
      <c r="A9" s="11">
        <f>B9</f>
        <v>39212</v>
      </c>
      <c r="B9" s="11">
        <v>39212</v>
      </c>
      <c r="C9" s="9">
        <v>0.5</v>
      </c>
      <c r="D9" s="9">
        <f>VLOOKUP(A9-2,доллар!$A$2:$B$5880,2,FALSE)</f>
        <v>25.735099999999999</v>
      </c>
      <c r="E9" s="12">
        <f t="shared" si="1"/>
        <v>1.9428717976615596E-2</v>
      </c>
      <c r="F9" s="9">
        <v>2006</v>
      </c>
    </row>
    <row r="10" spans="1:19" x14ac:dyDescent="0.25">
      <c r="A10" s="11">
        <f t="shared" ref="A10:A15" si="2">B10</f>
        <v>39580</v>
      </c>
      <c r="B10" s="11">
        <v>39580</v>
      </c>
      <c r="C10" s="9">
        <v>0.5</v>
      </c>
      <c r="D10" s="9">
        <f>VLOOKUP(A10-23,доллар!$A$2:$B$5880,2,FALSE)</f>
        <v>23.369599999999998</v>
      </c>
      <c r="E10" s="12">
        <f t="shared" si="1"/>
        <v>2.1395316993016569E-2</v>
      </c>
      <c r="F10" s="9">
        <v>2007</v>
      </c>
    </row>
    <row r="11" spans="1:19" x14ac:dyDescent="0.25">
      <c r="A11" s="11">
        <f t="shared" si="2"/>
        <v>39941</v>
      </c>
      <c r="B11" s="11">
        <v>39941</v>
      </c>
      <c r="C11" s="9">
        <v>0.5</v>
      </c>
      <c r="D11" s="9">
        <f>VLOOKUP(A11,доллар!$A$2:$B$5880,2,FALSE)</f>
        <v>32.791499999999999</v>
      </c>
      <c r="E11" s="12">
        <f t="shared" si="1"/>
        <v>1.5247853864568563E-2</v>
      </c>
      <c r="F11" s="9">
        <v>2008</v>
      </c>
    </row>
    <row r="12" spans="1:19" x14ac:dyDescent="0.25">
      <c r="A12" s="11">
        <f t="shared" si="2"/>
        <v>40304</v>
      </c>
      <c r="B12" s="11">
        <v>40304</v>
      </c>
      <c r="C12" s="9">
        <v>0.5</v>
      </c>
      <c r="D12" s="9">
        <f>VLOOKUP(A12,доллар!$A$2:$B$5880,2,FALSE)</f>
        <v>29.6812</v>
      </c>
      <c r="E12" s="12">
        <f t="shared" si="1"/>
        <v>1.6845680093796746E-2</v>
      </c>
      <c r="F12" s="9">
        <v>2009</v>
      </c>
    </row>
    <row r="13" spans="1:19" x14ac:dyDescent="0.25">
      <c r="A13" s="11">
        <f t="shared" si="2"/>
        <v>40668</v>
      </c>
      <c r="B13" s="11">
        <v>40668</v>
      </c>
      <c r="C13" s="9">
        <v>0.5</v>
      </c>
      <c r="D13" s="9">
        <f>VLOOKUP(A13,доллар!$A$2:$B$5880,2,FALSE)</f>
        <v>27.3675</v>
      </c>
      <c r="E13" s="12">
        <f t="shared" ref="E13:E17" si="3">C13/D13</f>
        <v>1.8269845619804513E-2</v>
      </c>
      <c r="F13" s="9">
        <v>2010</v>
      </c>
    </row>
    <row r="14" spans="1:19" x14ac:dyDescent="0.25">
      <c r="A14" s="11">
        <f t="shared" si="2"/>
        <v>41040</v>
      </c>
      <c r="B14" s="11">
        <v>41040</v>
      </c>
      <c r="C14" s="9">
        <v>0.5</v>
      </c>
      <c r="D14" s="9">
        <f>VLOOKUP(A14,доллар!$A$2:$B$5880,2,FALSE)</f>
        <v>30.1891</v>
      </c>
      <c r="E14" s="12">
        <f t="shared" si="3"/>
        <v>1.6562269163373534E-2</v>
      </c>
      <c r="F14" s="9">
        <v>2011</v>
      </c>
    </row>
    <row r="15" spans="1:19" x14ac:dyDescent="0.25">
      <c r="A15" s="11">
        <f t="shared" si="2"/>
        <v>41407</v>
      </c>
      <c r="B15" s="11">
        <v>41407</v>
      </c>
      <c r="C15" s="9">
        <v>0.5</v>
      </c>
      <c r="D15" s="9">
        <f>VLOOKUP(A15-4,доллар!$A$2:$B$5880,2,FALSE)</f>
        <v>31.082899999999999</v>
      </c>
      <c r="E15" s="12">
        <f t="shared" si="3"/>
        <v>1.608601514015745E-2</v>
      </c>
      <c r="F15" s="9">
        <v>2012</v>
      </c>
    </row>
    <row r="16" spans="1:19" x14ac:dyDescent="0.25">
      <c r="A16" s="11">
        <f>B16-4</f>
        <v>41824</v>
      </c>
      <c r="B16" s="11">
        <v>41828</v>
      </c>
      <c r="C16" s="9">
        <v>0.5</v>
      </c>
      <c r="D16" s="9">
        <f>VLOOKUP(A16,доллар!$A$2:$B$5880,2,FALSE)</f>
        <v>34.194899999999997</v>
      </c>
      <c r="E16" s="12">
        <f t="shared" si="3"/>
        <v>1.4622063524092776E-2</v>
      </c>
      <c r="F16" s="9">
        <v>2013</v>
      </c>
    </row>
    <row r="17" spans="1:6" x14ac:dyDescent="0.25">
      <c r="A17" s="11">
        <f>B17-2</f>
        <v>42164</v>
      </c>
      <c r="B17" s="11">
        <v>42166</v>
      </c>
      <c r="C17" s="9">
        <v>0.5</v>
      </c>
      <c r="D17" s="9">
        <f>VLOOKUP(A17,доллар!$A$2:$B$5880,2,FALSE)</f>
        <v>56.043500000000002</v>
      </c>
      <c r="E17" s="12">
        <f t="shared" si="3"/>
        <v>8.9216412251197728E-3</v>
      </c>
      <c r="F17" s="9">
        <v>2014</v>
      </c>
    </row>
    <row r="18" spans="1:6" x14ac:dyDescent="0.25">
      <c r="A18" s="11">
        <f>B18-4</f>
        <v>42923</v>
      </c>
      <c r="B18" s="11">
        <v>42927</v>
      </c>
      <c r="C18" s="9">
        <v>7.7</v>
      </c>
      <c r="D18" s="9">
        <f>VLOOKUP(A18,доллар!$A$2:$B$5880,2,FALSE)</f>
        <v>60.242600000000003</v>
      </c>
      <c r="E18" s="12">
        <f t="shared" ref="E18:E19" si="4">C18/D18</f>
        <v>0.12781652850308586</v>
      </c>
      <c r="F18" s="9">
        <v>2016</v>
      </c>
    </row>
    <row r="19" spans="1:6" x14ac:dyDescent="0.25">
      <c r="A19" s="11">
        <f>B19-4</f>
        <v>43287</v>
      </c>
      <c r="B19" s="11">
        <v>43291</v>
      </c>
      <c r="C19" s="9">
        <v>0.5</v>
      </c>
      <c r="D19" s="9">
        <f>VLOOKUP(A19,доллар!$A$2:$B$5880,2,FALSE)</f>
        <v>63.260399999999997</v>
      </c>
      <c r="E19" s="12">
        <f t="shared" si="4"/>
        <v>7.9038387363974932E-3</v>
      </c>
      <c r="F19" s="9">
        <v>2017</v>
      </c>
    </row>
    <row r="36" spans="1:1" x14ac:dyDescent="0.25">
      <c r="A36" t="s">
        <v>220</v>
      </c>
    </row>
  </sheetData>
  <pageMargins left="0.7" right="0.7" top="0.75" bottom="0.75" header="0.3" footer="0.3"/>
  <ignoredErrors>
    <ignoredError sqref="D15 A17" formula="1"/>
  </ignoredError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f>C6</f>
        <v>20.7</v>
      </c>
      <c r="L2" s="6">
        <f>C7+C8</f>
        <v>265.73500000000001</v>
      </c>
      <c r="M2" s="6">
        <f>C9+C10+C11</f>
        <v>95.5</v>
      </c>
      <c r="N2" s="6">
        <f>C12+C13</f>
        <v>35.349999999999994</v>
      </c>
      <c r="O2" s="6">
        <f>C14+C15</f>
        <v>44.3</v>
      </c>
      <c r="P2" s="6">
        <f>C16+C17+C18+C19</f>
        <v>140</v>
      </c>
      <c r="Q2" s="6">
        <f>C20+C21+C22+C23</f>
        <v>216</v>
      </c>
      <c r="R2" s="6">
        <f>C24+C25+C26+C27</f>
        <v>114</v>
      </c>
      <c r="S2" s="6">
        <f>C28+C29+C30+C31</f>
        <v>105</v>
      </c>
    </row>
    <row r="3" spans="1:19" x14ac:dyDescent="0.25">
      <c r="A3" s="6" t="s">
        <v>206</v>
      </c>
      <c r="B3" s="6" t="s">
        <v>206</v>
      </c>
      <c r="C3" s="6" t="s">
        <v>206</v>
      </c>
      <c r="D3" s="6" t="s">
        <v>206</v>
      </c>
      <c r="E3" s="6" t="s">
        <v>206</v>
      </c>
      <c r="F3" s="6" t="s">
        <v>206</v>
      </c>
      <c r="G3" s="6" t="s">
        <v>206</v>
      </c>
      <c r="H3" s="6" t="s">
        <v>206</v>
      </c>
      <c r="I3" s="6" t="s">
        <v>206</v>
      </c>
      <c r="J3" s="6" t="s">
        <v>206</v>
      </c>
      <c r="K3" s="13">
        <f>E6</f>
        <v>0.67070167707820316</v>
      </c>
      <c r="L3" s="13">
        <f>E7+E8</f>
        <v>9.3057767803684666</v>
      </c>
      <c r="M3" s="13">
        <f>E9+E10+E11</f>
        <v>3.088077344181376</v>
      </c>
      <c r="N3" s="13">
        <f>E12+E13</f>
        <v>1.0952512173035986</v>
      </c>
      <c r="O3" s="13">
        <f>E14+E15</f>
        <v>1.2139712228015698</v>
      </c>
      <c r="P3" s="13">
        <f>E16+E17+E18+E19</f>
        <v>2.3913195018752011</v>
      </c>
      <c r="Q3" s="13">
        <f>E20+E21+E22+E23</f>
        <v>3.1192856723296871</v>
      </c>
      <c r="R3" s="13">
        <f>E24+E25+E26+E27</f>
        <v>1.9484364352870835</v>
      </c>
      <c r="S3" s="13">
        <f>E28+E29+E30+E31</f>
        <v>1.6702436289205922</v>
      </c>
    </row>
    <row r="5" spans="1:19" ht="60" x14ac:dyDescent="0.25">
      <c r="A5" s="9" t="s">
        <v>184</v>
      </c>
      <c r="B5" s="9" t="s">
        <v>185</v>
      </c>
      <c r="C5" s="9" t="s">
        <v>186</v>
      </c>
      <c r="D5" s="9" t="s">
        <v>187</v>
      </c>
      <c r="E5" s="9" t="s">
        <v>188</v>
      </c>
      <c r="F5" s="9" t="s">
        <v>189</v>
      </c>
    </row>
    <row r="6" spans="1:19" x14ac:dyDescent="0.25">
      <c r="A6" s="11">
        <f>B6</f>
        <v>40500</v>
      </c>
      <c r="B6" s="18">
        <v>40500</v>
      </c>
      <c r="C6" s="9">
        <v>20.7</v>
      </c>
      <c r="D6" s="9">
        <f>VLOOKUP(A6-2,доллар!$A$2:$B$5880,2,FALSE)</f>
        <v>30.863199999999999</v>
      </c>
      <c r="E6" s="12">
        <f>C6/D6</f>
        <v>0.67070167707820316</v>
      </c>
      <c r="F6" s="9">
        <v>2008</v>
      </c>
    </row>
    <row r="7" spans="1:19" ht="30" x14ac:dyDescent="0.25">
      <c r="A7" s="11">
        <f>B7</f>
        <v>40637</v>
      </c>
      <c r="B7" s="18">
        <v>40637</v>
      </c>
      <c r="C7" s="9">
        <f>31.035+209.7</f>
        <v>240.73499999999999</v>
      </c>
      <c r="D7" s="9">
        <f>VLOOKUP(A7-2,доллар!$A$2:$B$5880,2,FALSE)</f>
        <v>28.368400000000001</v>
      </c>
      <c r="E7" s="12">
        <f>C7/D7</f>
        <v>8.4860267057712093</v>
      </c>
      <c r="F7" s="9" t="s">
        <v>311</v>
      </c>
      <c r="G7" t="s">
        <v>331</v>
      </c>
    </row>
    <row r="8" spans="1:19" x14ac:dyDescent="0.25">
      <c r="A8" s="11">
        <f>B8</f>
        <v>40842</v>
      </c>
      <c r="B8" s="18">
        <v>40842</v>
      </c>
      <c r="C8" s="9">
        <v>25</v>
      </c>
      <c r="D8" s="9">
        <f>VLOOKUP(A8,доллар!$A$2:$B$5880,2,FALSE)</f>
        <v>30.4971</v>
      </c>
      <c r="E8" s="12">
        <f>C8/D8</f>
        <v>0.81975007459725679</v>
      </c>
      <c r="F8" s="9" t="s">
        <v>193</v>
      </c>
    </row>
    <row r="9" spans="1:19" x14ac:dyDescent="0.25">
      <c r="A9" s="11">
        <f>B9</f>
        <v>41017</v>
      </c>
      <c r="B9" s="16">
        <v>41017</v>
      </c>
      <c r="C9" s="9">
        <v>32.5</v>
      </c>
      <c r="D9" s="9">
        <f>VLOOKUP(A9,доллар!$A$2:$B$5880,2,FALSE)</f>
        <v>29.636800000000001</v>
      </c>
      <c r="E9" s="12">
        <f>C9/D9</f>
        <v>1.0966096204718458</v>
      </c>
      <c r="F9" s="9">
        <v>2011</v>
      </c>
    </row>
    <row r="10" spans="1:19" x14ac:dyDescent="0.25">
      <c r="A10" s="11">
        <f t="shared" ref="A10:A13" si="0">B10</f>
        <v>41143</v>
      </c>
      <c r="B10" s="16">
        <v>41143</v>
      </c>
      <c r="C10" s="9">
        <v>38</v>
      </c>
      <c r="D10" s="9">
        <f>VLOOKUP(A10,доллар!$A$2:$B$5880,2,FALSE)</f>
        <v>31.960599999999999</v>
      </c>
      <c r="E10" s="12">
        <f t="shared" ref="E10:E15" si="1">C10/D10</f>
        <v>1.1889639118164239</v>
      </c>
      <c r="F10" s="9" t="s">
        <v>262</v>
      </c>
    </row>
    <row r="11" spans="1:19" x14ac:dyDescent="0.25">
      <c r="A11" s="11">
        <f t="shared" si="0"/>
        <v>41236</v>
      </c>
      <c r="B11" s="11">
        <v>41236</v>
      </c>
      <c r="C11" s="10">
        <v>25</v>
      </c>
      <c r="D11" s="9">
        <f>VLOOKUP(A11,доллар!$A$2:$B$5880,2,FALSE)</f>
        <v>31.1525</v>
      </c>
      <c r="E11" s="12">
        <f t="shared" si="1"/>
        <v>0.80250381189310649</v>
      </c>
      <c r="F11" s="9" t="s">
        <v>194</v>
      </c>
    </row>
    <row r="12" spans="1:19" x14ac:dyDescent="0.25">
      <c r="A12" s="11">
        <f t="shared" si="0"/>
        <v>41386</v>
      </c>
      <c r="B12" s="11">
        <v>41386</v>
      </c>
      <c r="C12" s="10">
        <v>19.899999999999999</v>
      </c>
      <c r="D12" s="9">
        <f>VLOOKUP(A12-2,доллар!$A$2:$B$5880,2,FALSE)</f>
        <v>31.4605</v>
      </c>
      <c r="E12" s="12">
        <f t="shared" si="1"/>
        <v>0.63253921584208761</v>
      </c>
      <c r="F12" s="9">
        <v>2012</v>
      </c>
    </row>
    <row r="13" spans="1:19" x14ac:dyDescent="0.25">
      <c r="A13" s="11">
        <f t="shared" si="0"/>
        <v>41523</v>
      </c>
      <c r="B13" s="11">
        <v>41523</v>
      </c>
      <c r="C13" s="10">
        <v>15.45</v>
      </c>
      <c r="D13" s="9">
        <f>VLOOKUP(A13,доллар!$A$2:$B$5880,2,FALSE)</f>
        <v>33.390099999999997</v>
      </c>
      <c r="E13" s="12">
        <f t="shared" si="1"/>
        <v>0.46271200146151109</v>
      </c>
      <c r="F13" s="9" t="s">
        <v>229</v>
      </c>
    </row>
    <row r="14" spans="1:19" x14ac:dyDescent="0.25">
      <c r="A14" s="11">
        <f>B14-4</f>
        <v>41810</v>
      </c>
      <c r="B14" s="11">
        <v>41814</v>
      </c>
      <c r="C14" s="10">
        <v>19.3</v>
      </c>
      <c r="D14" s="9">
        <f>VLOOKUP(A14,доллар!$A$2:$B$5880,2,FALSE)</f>
        <v>34.302500000000002</v>
      </c>
      <c r="E14" s="12">
        <f t="shared" si="1"/>
        <v>0.56264120690911745</v>
      </c>
      <c r="F14" s="9">
        <v>2013</v>
      </c>
    </row>
    <row r="15" spans="1:19" x14ac:dyDescent="0.25">
      <c r="A15" s="11">
        <f t="shared" ref="A15" si="2">B15-4</f>
        <v>41907</v>
      </c>
      <c r="B15" s="11">
        <v>41911</v>
      </c>
      <c r="C15" s="10">
        <v>25</v>
      </c>
      <c r="D15" s="9">
        <f>VLOOKUP(A15,доллар!$A$2:$B$5880,2,FALSE)</f>
        <v>38.383000000000003</v>
      </c>
      <c r="E15" s="12">
        <f t="shared" si="1"/>
        <v>0.65133001589245232</v>
      </c>
      <c r="F15" s="9" t="s">
        <v>230</v>
      </c>
    </row>
    <row r="16" spans="1:19" x14ac:dyDescent="0.25">
      <c r="A16" s="11">
        <f>B16-5</f>
        <v>42010</v>
      </c>
      <c r="B16" s="11">
        <v>42015</v>
      </c>
      <c r="C16" s="10">
        <v>20</v>
      </c>
      <c r="D16" s="9">
        <f>VLOOKUP(A16-5,доллар!$A$2:$B$5880,2,FALSE)</f>
        <v>56.2376</v>
      </c>
      <c r="E16" s="12">
        <f t="shared" ref="E16:E22" si="3">C16/D16</f>
        <v>0.35563395308476892</v>
      </c>
      <c r="F16" s="9" t="s">
        <v>213</v>
      </c>
    </row>
    <row r="17" spans="1:6" x14ac:dyDescent="0.25">
      <c r="A17" s="11">
        <f>B17-2</f>
        <v>42172</v>
      </c>
      <c r="B17" s="11">
        <v>42174</v>
      </c>
      <c r="C17" s="10">
        <v>15</v>
      </c>
      <c r="D17" s="9">
        <f>VLOOKUP(A17,доллар!$A$2:$B$5880,2,FALSE)</f>
        <v>54.040900000000001</v>
      </c>
      <c r="E17" s="12">
        <f t="shared" si="3"/>
        <v>0.27756754606233425</v>
      </c>
      <c r="F17" s="9">
        <v>2014</v>
      </c>
    </row>
    <row r="18" spans="1:6" x14ac:dyDescent="0.25">
      <c r="A18" s="11">
        <f>B18-3</f>
        <v>42207</v>
      </c>
      <c r="B18" s="11">
        <v>42210</v>
      </c>
      <c r="C18" s="10">
        <v>48</v>
      </c>
      <c r="D18" s="9">
        <f>VLOOKUP(A18,доллар!$A$2:$B$5880,2,FALSE)</f>
        <v>57.002499999999998</v>
      </c>
      <c r="E18" s="12">
        <f t="shared" si="3"/>
        <v>0.84206833033638884</v>
      </c>
      <c r="F18" s="9" t="s">
        <v>255</v>
      </c>
    </row>
    <row r="19" spans="1:6" x14ac:dyDescent="0.25">
      <c r="A19" s="11">
        <f>B19-3</f>
        <v>42291</v>
      </c>
      <c r="B19" s="11">
        <v>42294</v>
      </c>
      <c r="C19" s="10">
        <v>57</v>
      </c>
      <c r="D19" s="9">
        <f>VLOOKUP(A19,доллар!$A$2:$B$5880,2,FALSE)</f>
        <v>62.223700000000001</v>
      </c>
      <c r="E19" s="12">
        <f t="shared" si="3"/>
        <v>0.9160496723917092</v>
      </c>
      <c r="F19" s="9" t="s">
        <v>231</v>
      </c>
    </row>
    <row r="20" spans="1:6" x14ac:dyDescent="0.25">
      <c r="A20" s="11">
        <f>B20-4</f>
        <v>42391</v>
      </c>
      <c r="B20" s="11">
        <v>42395</v>
      </c>
      <c r="C20" s="10">
        <v>63</v>
      </c>
      <c r="D20" s="9">
        <f>VLOOKUP(A20,доллар!$A$2:$B$5880,2,FALSE)</f>
        <v>83.591300000000004</v>
      </c>
      <c r="E20" s="12">
        <f t="shared" si="3"/>
        <v>0.75366694859393257</v>
      </c>
      <c r="F20" s="9" t="s">
        <v>214</v>
      </c>
    </row>
    <row r="21" spans="1:6" x14ac:dyDescent="0.25">
      <c r="A21" s="11">
        <f>B21-3</f>
        <v>42529</v>
      </c>
      <c r="B21" s="11">
        <v>42532</v>
      </c>
      <c r="C21" s="10">
        <v>57</v>
      </c>
      <c r="D21" s="9">
        <f>VLOOKUP(A21,доллар!$A$2:$B$5880,2,FALSE)</f>
        <v>65.2089</v>
      </c>
      <c r="E21" s="12">
        <f t="shared" si="3"/>
        <v>0.87411380961801222</v>
      </c>
      <c r="F21" s="9">
        <v>2015</v>
      </c>
    </row>
    <row r="22" spans="1:6" x14ac:dyDescent="0.25">
      <c r="A22" s="11">
        <f>B22-2</f>
        <v>42590</v>
      </c>
      <c r="B22" s="11">
        <v>42592</v>
      </c>
      <c r="C22" s="10">
        <v>63</v>
      </c>
      <c r="D22" s="9">
        <f>VLOOKUP(A22-2,доллар!$A$2:$B$5880,2,FALSE)</f>
        <v>65.562700000000007</v>
      </c>
      <c r="E22" s="12">
        <f t="shared" si="3"/>
        <v>0.96091222600655546</v>
      </c>
      <c r="F22" s="9" t="s">
        <v>299</v>
      </c>
    </row>
    <row r="23" spans="1:6" ht="30" x14ac:dyDescent="0.25">
      <c r="A23" s="11">
        <f>B23-2</f>
        <v>42655</v>
      </c>
      <c r="B23" s="11">
        <v>42657</v>
      </c>
      <c r="C23" s="10">
        <v>33</v>
      </c>
      <c r="D23" s="9">
        <f>VLOOKUP(A23,доллар!$A$2:$B$5880,2,FALSE)</f>
        <v>62.194600000000001</v>
      </c>
      <c r="E23" s="12">
        <f t="shared" ref="E23:E31" si="4">C23/D23</f>
        <v>0.53059268811118654</v>
      </c>
      <c r="F23" s="9" t="s">
        <v>328</v>
      </c>
    </row>
    <row r="24" spans="1:6" x14ac:dyDescent="0.25">
      <c r="A24" s="11">
        <f t="shared" ref="A24:A31" si="5">B24-2</f>
        <v>42760</v>
      </c>
      <c r="B24" s="11">
        <v>42762</v>
      </c>
      <c r="C24" s="10">
        <v>39</v>
      </c>
      <c r="D24" s="9">
        <f>VLOOKUP(A24,доллар!$A$2:$B$5880,2,FALSE)</f>
        <v>59.216799999999999</v>
      </c>
      <c r="E24" s="12">
        <f t="shared" si="4"/>
        <v>0.65859688466786448</v>
      </c>
      <c r="F24" s="9" t="s">
        <v>215</v>
      </c>
    </row>
    <row r="25" spans="1:6" x14ac:dyDescent="0.25">
      <c r="A25" s="11">
        <f>B25-5</f>
        <v>42894</v>
      </c>
      <c r="B25" s="11">
        <v>42899</v>
      </c>
      <c r="C25" s="10">
        <v>30</v>
      </c>
      <c r="D25" s="9">
        <f>VLOOKUP(A25,доллар!$A$2:$B$5880,2,FALSE)</f>
        <v>56.587800000000001</v>
      </c>
      <c r="E25" s="12">
        <f t="shared" si="4"/>
        <v>0.53014960821943946</v>
      </c>
      <c r="F25" s="9">
        <v>2016</v>
      </c>
    </row>
    <row r="26" spans="1:6" x14ac:dyDescent="0.25">
      <c r="A26" s="11">
        <f>B26-4</f>
        <v>42929</v>
      </c>
      <c r="B26" s="11">
        <v>42933</v>
      </c>
      <c r="C26" s="10">
        <v>21</v>
      </c>
      <c r="D26" s="9">
        <f>VLOOKUP(A26,доллар!$A$2:$B$5880,2,FALSE)</f>
        <v>60.622700000000002</v>
      </c>
      <c r="E26" s="12">
        <f t="shared" si="4"/>
        <v>0.3464048945362051</v>
      </c>
      <c r="F26" s="9" t="s">
        <v>329</v>
      </c>
    </row>
    <row r="27" spans="1:6" ht="30" x14ac:dyDescent="0.25">
      <c r="A27" s="11">
        <f t="shared" si="5"/>
        <v>43019</v>
      </c>
      <c r="B27" s="11">
        <v>43021</v>
      </c>
      <c r="C27" s="10">
        <v>24</v>
      </c>
      <c r="D27" s="9">
        <f>VLOOKUP(A27,доллар!$A$2:$B$5880,2,FALSE)</f>
        <v>58.071300000000001</v>
      </c>
      <c r="E27" s="12">
        <f t="shared" si="4"/>
        <v>0.41328504786357462</v>
      </c>
      <c r="F27" s="9" t="s">
        <v>328</v>
      </c>
    </row>
    <row r="28" spans="1:6" x14ac:dyDescent="0.25">
      <c r="A28" s="11">
        <f>B28-5</f>
        <v>43166</v>
      </c>
      <c r="B28" s="11">
        <v>43171</v>
      </c>
      <c r="C28" s="10">
        <v>21</v>
      </c>
      <c r="D28" s="9">
        <f>VLOOKUP(A28,доллар!$A$2:$B$5880,2,FALSE)</f>
        <v>56.504100000000001</v>
      </c>
      <c r="E28" s="12">
        <f t="shared" si="4"/>
        <v>0.37165444631451522</v>
      </c>
      <c r="F28" s="9" t="s">
        <v>216</v>
      </c>
    </row>
    <row r="29" spans="1:6" x14ac:dyDescent="0.25">
      <c r="A29" s="11">
        <f>B29-4</f>
        <v>43260</v>
      </c>
      <c r="B29" s="11">
        <v>43264</v>
      </c>
      <c r="C29" s="10">
        <v>15</v>
      </c>
      <c r="D29" s="9">
        <f>VLOOKUP(A29,доллар!$A$2:$B$5880,2,FALSE)</f>
        <v>62.667999999999999</v>
      </c>
      <c r="E29" s="12">
        <f t="shared" si="4"/>
        <v>0.23935660943384185</v>
      </c>
      <c r="F29" s="9">
        <v>2017</v>
      </c>
    </row>
    <row r="30" spans="1:6" ht="30" x14ac:dyDescent="0.25">
      <c r="A30" s="11">
        <f>B30-4</f>
        <v>43300</v>
      </c>
      <c r="B30" s="11">
        <v>43304</v>
      </c>
      <c r="C30" s="10">
        <v>24</v>
      </c>
      <c r="D30" s="9">
        <f>VLOOKUP(A30,доллар!$A$2:$B$5880,2,FALSE)</f>
        <v>62.900599999999997</v>
      </c>
      <c r="E30" s="12">
        <f t="shared" si="4"/>
        <v>0.38155438898834038</v>
      </c>
      <c r="F30" s="9" t="s">
        <v>328</v>
      </c>
    </row>
    <row r="31" spans="1:6" x14ac:dyDescent="0.25">
      <c r="A31" s="11">
        <f t="shared" si="5"/>
        <v>43383</v>
      </c>
      <c r="B31" s="11">
        <v>43385</v>
      </c>
      <c r="C31" s="10">
        <v>45</v>
      </c>
      <c r="D31" s="9">
        <f>VLOOKUP(A31,доллар!$A$2:$B$5880,2,FALSE)</f>
        <v>66.403199999999998</v>
      </c>
      <c r="E31" s="12">
        <f t="shared" si="4"/>
        <v>0.67767818418389481</v>
      </c>
      <c r="F31" s="9" t="s">
        <v>207</v>
      </c>
    </row>
    <row r="33" spans="1:1" x14ac:dyDescent="0.25">
      <c r="A33" t="s">
        <v>330</v>
      </c>
    </row>
    <row r="36" spans="1:1" x14ac:dyDescent="0.25">
      <c r="A36" t="s">
        <v>220</v>
      </c>
    </row>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v>0</v>
      </c>
      <c r="F2" s="6">
        <v>0</v>
      </c>
      <c r="G2" s="6">
        <f>C6</f>
        <v>1.51016E-3</v>
      </c>
      <c r="H2" s="6">
        <f>C7</f>
        <v>1.6266640000000001E-3</v>
      </c>
      <c r="I2" s="6">
        <f>C8</f>
        <v>7.9773700960000002E-4</v>
      </c>
      <c r="J2" s="6">
        <v>0</v>
      </c>
      <c r="K2" s="6">
        <v>0</v>
      </c>
      <c r="L2" s="6">
        <f>C9</f>
        <v>2.0523650155000002E-3</v>
      </c>
      <c r="M2" s="6">
        <v>0</v>
      </c>
      <c r="N2" s="6">
        <v>0</v>
      </c>
      <c r="O2" s="6">
        <f>C10</f>
        <v>3.4268066810000001E-4</v>
      </c>
      <c r="P2" s="6">
        <f>C11</f>
        <v>6.6478800000000003E-4</v>
      </c>
      <c r="Q2" s="6">
        <f>C12</f>
        <v>1.33185E-2</v>
      </c>
      <c r="R2" s="6">
        <f>C13</f>
        <v>1.5382826E-2</v>
      </c>
      <c r="S2" s="6">
        <f>C14</f>
        <v>1.4815395834E-2</v>
      </c>
    </row>
    <row r="3" spans="1:19" x14ac:dyDescent="0.25">
      <c r="A3" s="6" t="s">
        <v>206</v>
      </c>
      <c r="B3" s="6" t="s">
        <v>206</v>
      </c>
      <c r="C3" s="6" t="s">
        <v>206</v>
      </c>
      <c r="D3" s="6" t="s">
        <v>206</v>
      </c>
      <c r="E3" s="6">
        <v>0</v>
      </c>
      <c r="F3" s="6">
        <v>0</v>
      </c>
      <c r="G3" s="36">
        <f>E6</f>
        <v>5.6049971977983226E-5</v>
      </c>
      <c r="H3" s="36">
        <f>E7</f>
        <v>6.306683674062817E-5</v>
      </c>
      <c r="I3" s="36">
        <f>E8</f>
        <v>3.344514778992206E-5</v>
      </c>
      <c r="J3" s="36">
        <v>0</v>
      </c>
      <c r="K3" s="36">
        <v>0</v>
      </c>
      <c r="L3" s="36">
        <f>E9</f>
        <v>7.3694331195668184E-5</v>
      </c>
      <c r="M3" s="36">
        <f>0</f>
        <v>0</v>
      </c>
      <c r="N3" s="36">
        <v>0</v>
      </c>
      <c r="O3" s="36">
        <f>E10</f>
        <v>1.0061620053320494E-5</v>
      </c>
      <c r="P3" s="36">
        <f>E11</f>
        <v>1.1743731881945806E-5</v>
      </c>
      <c r="Q3" s="36">
        <f>E12</f>
        <v>2.0607175570629303E-4</v>
      </c>
      <c r="R3" s="36">
        <f>E13</f>
        <v>2.5689164771228076E-4</v>
      </c>
      <c r="S3" s="36">
        <f>E14</f>
        <v>2.3783251249731111E-4</v>
      </c>
    </row>
    <row r="5" spans="1:19" ht="60" x14ac:dyDescent="0.25">
      <c r="A5" s="9" t="s">
        <v>184</v>
      </c>
      <c r="B5" s="9" t="s">
        <v>185</v>
      </c>
      <c r="C5" s="9" t="s">
        <v>186</v>
      </c>
      <c r="D5" s="9" t="s">
        <v>187</v>
      </c>
      <c r="E5" s="9" t="s">
        <v>188</v>
      </c>
      <c r="F5" s="9" t="s">
        <v>189</v>
      </c>
    </row>
    <row r="6" spans="1:19" x14ac:dyDescent="0.25">
      <c r="A6" s="11">
        <f>B6</f>
        <v>38852</v>
      </c>
      <c r="B6" s="16">
        <v>38852</v>
      </c>
      <c r="C6" s="9">
        <v>1.51016E-3</v>
      </c>
      <c r="D6" s="9">
        <f>VLOOKUP(A6-2,доллар!$A$2:$B$5880,2,FALSE)</f>
        <v>26.943100000000001</v>
      </c>
      <c r="E6" s="35">
        <f>C6/D6</f>
        <v>5.6049971977983226E-5</v>
      </c>
      <c r="F6" s="9">
        <v>2005</v>
      </c>
    </row>
    <row r="7" spans="1:19" x14ac:dyDescent="0.25">
      <c r="A7" s="11">
        <f>B7</f>
        <v>39218</v>
      </c>
      <c r="B7" s="16">
        <v>39218</v>
      </c>
      <c r="C7" s="9">
        <v>1.6266640000000001E-3</v>
      </c>
      <c r="D7" s="9">
        <f>VLOOKUP(A7,доллар!$A$2:$B$5880,2,FALSE)</f>
        <v>25.7927</v>
      </c>
      <c r="E7" s="35">
        <f t="shared" ref="E7:E14" si="0">C7/D7</f>
        <v>6.306683674062817E-5</v>
      </c>
      <c r="F7" s="9">
        <v>2006</v>
      </c>
    </row>
    <row r="8" spans="1:19" x14ac:dyDescent="0.25">
      <c r="A8" s="11">
        <f>B8</f>
        <v>39583</v>
      </c>
      <c r="B8" s="11">
        <v>39583</v>
      </c>
      <c r="C8" s="10">
        <v>7.9773700960000002E-4</v>
      </c>
      <c r="D8" s="9">
        <f>VLOOKUP(A8,доллар!$A$2:$B$5880,2,FALSE)</f>
        <v>23.8521</v>
      </c>
      <c r="E8" s="35">
        <f t="shared" si="0"/>
        <v>3.344514778992206E-5</v>
      </c>
      <c r="F8" s="9">
        <v>2007</v>
      </c>
    </row>
    <row r="9" spans="1:19" x14ac:dyDescent="0.25">
      <c r="A9" s="11">
        <f>B9</f>
        <v>40679</v>
      </c>
      <c r="B9" s="11">
        <v>40679</v>
      </c>
      <c r="C9" s="10">
        <v>2.0523650155000002E-3</v>
      </c>
      <c r="D9" s="9">
        <f>VLOOKUP(A9-2,доллар!$A$2:$B$5880,2,FALSE)</f>
        <v>27.849699999999999</v>
      </c>
      <c r="E9" s="35">
        <f t="shared" si="0"/>
        <v>7.3694331195668184E-5</v>
      </c>
      <c r="F9" s="9">
        <v>2010</v>
      </c>
    </row>
    <row r="10" spans="1:19" x14ac:dyDescent="0.25">
      <c r="A10" s="11">
        <f>B10-2</f>
        <v>41834</v>
      </c>
      <c r="B10" s="11">
        <v>41836</v>
      </c>
      <c r="C10" s="10">
        <v>3.4268066810000001E-4</v>
      </c>
      <c r="D10" s="9">
        <f>VLOOKUP(A10-2,доллар!$A$2:$B$5880,2,FALSE)</f>
        <v>34.058199999999999</v>
      </c>
      <c r="E10" s="35">
        <f t="shared" si="0"/>
        <v>1.0061620053320494E-5</v>
      </c>
      <c r="F10" s="9" t="s">
        <v>333</v>
      </c>
    </row>
    <row r="11" spans="1:19" x14ac:dyDescent="0.25">
      <c r="A11" s="11">
        <f>B11-2</f>
        <v>42199</v>
      </c>
      <c r="B11" s="11">
        <v>42201</v>
      </c>
      <c r="C11" s="10">
        <v>6.6478800000000003E-4</v>
      </c>
      <c r="D11" s="9">
        <f>VLOOKUP(A11,доллар!$A$2:$B$5880,2,FALSE)</f>
        <v>56.607900000000001</v>
      </c>
      <c r="E11" s="35">
        <f t="shared" si="0"/>
        <v>1.1743731881945806E-5</v>
      </c>
      <c r="F11" s="9">
        <v>2014</v>
      </c>
    </row>
    <row r="12" spans="1:19" x14ac:dyDescent="0.25">
      <c r="A12" s="11">
        <f>B12-4</f>
        <v>42558</v>
      </c>
      <c r="B12" s="11">
        <v>42562</v>
      </c>
      <c r="C12" s="10">
        <v>1.33185E-2</v>
      </c>
      <c r="D12" s="9">
        <f>VLOOKUP(A12,доллар!$A$2:$B$5880,2,FALSE)</f>
        <v>64.630399999999995</v>
      </c>
      <c r="E12" s="35">
        <f t="shared" si="0"/>
        <v>2.0607175570629303E-4</v>
      </c>
      <c r="F12" s="9">
        <v>2015</v>
      </c>
    </row>
    <row r="13" spans="1:19" ht="30" x14ac:dyDescent="0.25">
      <c r="A13" s="11">
        <f>B13-2</f>
        <v>42933</v>
      </c>
      <c r="B13" s="11">
        <v>42935</v>
      </c>
      <c r="C13" s="10">
        <v>1.5382826E-2</v>
      </c>
      <c r="D13" s="9">
        <f>VLOOKUP(A13-2,доллар!$A$2:$B$5880,2,FALSE)</f>
        <v>59.880600000000001</v>
      </c>
      <c r="E13" s="35">
        <f t="shared" si="0"/>
        <v>2.5689164771228076E-4</v>
      </c>
      <c r="F13" s="9" t="s">
        <v>316</v>
      </c>
    </row>
    <row r="14" spans="1:19" x14ac:dyDescent="0.25">
      <c r="A14" s="11">
        <f>B14-2</f>
        <v>43297</v>
      </c>
      <c r="B14" s="11">
        <v>43299</v>
      </c>
      <c r="C14" s="10">
        <v>1.4815395834E-2</v>
      </c>
      <c r="D14" s="9">
        <f>VLOOKUP(A14-2,доллар!$A$2:$B$5880,2,FALSE)</f>
        <v>62.293399999999998</v>
      </c>
      <c r="E14" s="35">
        <f t="shared" si="0"/>
        <v>2.3783251249731111E-4</v>
      </c>
      <c r="F14" s="9">
        <v>2017</v>
      </c>
    </row>
    <row r="31" spans="1:1" x14ac:dyDescent="0.25">
      <c r="A31" t="s">
        <v>220</v>
      </c>
    </row>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C6+C7</f>
        <v>1.6815900000000002E-2</v>
      </c>
      <c r="H2" s="6">
        <f>C8</f>
        <v>6.3468999999999999E-3</v>
      </c>
      <c r="I2" s="6">
        <v>0</v>
      </c>
      <c r="J2" s="6">
        <v>0</v>
      </c>
      <c r="K2" s="6">
        <v>0</v>
      </c>
      <c r="L2" s="6">
        <v>0</v>
      </c>
      <c r="M2" s="6">
        <v>0</v>
      </c>
      <c r="N2" s="6">
        <v>0</v>
      </c>
      <c r="O2" s="6">
        <f>C9</f>
        <v>5.5899999999999998E-2</v>
      </c>
      <c r="P2" s="6">
        <f>C10</f>
        <v>8.0699999999999994E-2</v>
      </c>
      <c r="Q2" s="6">
        <v>0</v>
      </c>
      <c r="R2" s="6">
        <f>C11</f>
        <v>6.8199999999999997E-2</v>
      </c>
      <c r="S2" s="6">
        <f>C12</f>
        <v>0.1449</v>
      </c>
    </row>
    <row r="3" spans="1:19" x14ac:dyDescent="0.25">
      <c r="A3" s="6" t="s">
        <v>206</v>
      </c>
      <c r="B3" s="6" t="s">
        <v>206</v>
      </c>
      <c r="C3" s="6" t="s">
        <v>206</v>
      </c>
      <c r="D3" s="6" t="s">
        <v>206</v>
      </c>
      <c r="E3" s="6" t="s">
        <v>206</v>
      </c>
      <c r="F3" s="6" t="s">
        <v>206</v>
      </c>
      <c r="G3" s="22">
        <f>E6+E7</f>
        <v>6.2426793865377804E-4</v>
      </c>
      <c r="H3" s="22">
        <f>E8</f>
        <v>2.453885024763481E-4</v>
      </c>
      <c r="I3" s="13">
        <v>0</v>
      </c>
      <c r="J3" s="13">
        <v>0</v>
      </c>
      <c r="K3" s="13">
        <v>0</v>
      </c>
      <c r="L3" s="13">
        <v>0</v>
      </c>
      <c r="M3" s="13">
        <v>0</v>
      </c>
      <c r="N3" s="13">
        <v>0</v>
      </c>
      <c r="O3" s="22">
        <f>E9</f>
        <v>1.6286170448321271E-3</v>
      </c>
      <c r="P3" s="22">
        <f>E10</f>
        <v>1.4923827453185044E-3</v>
      </c>
      <c r="Q3" s="6">
        <v>0</v>
      </c>
      <c r="R3" s="22">
        <f>E11</f>
        <v>1.1432134691332363E-3</v>
      </c>
      <c r="S3" s="22">
        <f>E12</f>
        <v>2.261648896568194E-3</v>
      </c>
    </row>
    <row r="5" spans="1:19" ht="60" x14ac:dyDescent="0.25">
      <c r="A5" s="9" t="s">
        <v>184</v>
      </c>
      <c r="B5" s="9" t="s">
        <v>185</v>
      </c>
      <c r="C5" s="9" t="s">
        <v>186</v>
      </c>
      <c r="D5" s="9" t="s">
        <v>187</v>
      </c>
      <c r="E5" s="9" t="s">
        <v>188</v>
      </c>
      <c r="F5" s="9" t="s">
        <v>189</v>
      </c>
    </row>
    <row r="6" spans="1:19" x14ac:dyDescent="0.25">
      <c r="A6" s="11">
        <f>B6</f>
        <v>38843</v>
      </c>
      <c r="B6" s="16">
        <v>38843</v>
      </c>
      <c r="C6" s="9">
        <v>6.5158999999999998E-3</v>
      </c>
      <c r="D6" s="9">
        <f>VLOOKUP(A6,доллар!$A$2:$B$5880,2,FALSE)</f>
        <v>27.125800000000002</v>
      </c>
      <c r="E6" s="19">
        <f>C6/D6</f>
        <v>2.4021042697358234E-4</v>
      </c>
      <c r="F6" s="9">
        <v>2005</v>
      </c>
    </row>
    <row r="7" spans="1:19" x14ac:dyDescent="0.25">
      <c r="A7" s="11">
        <f t="shared" ref="A7:A8" si="0">B7</f>
        <v>38944</v>
      </c>
      <c r="B7" s="16">
        <v>38944</v>
      </c>
      <c r="C7" s="9">
        <v>1.03E-2</v>
      </c>
      <c r="D7" s="9">
        <f>VLOOKUP(A7,доллар!$A$2:$B$5880,2,FALSE)</f>
        <v>26.818899999999999</v>
      </c>
      <c r="E7" s="19">
        <f t="shared" ref="E7:E12" si="1">C7/D7</f>
        <v>3.840575116801957E-4</v>
      </c>
      <c r="F7" s="9" t="s">
        <v>200</v>
      </c>
    </row>
    <row r="8" spans="1:19" x14ac:dyDescent="0.25">
      <c r="A8" s="11">
        <f t="shared" si="0"/>
        <v>39185</v>
      </c>
      <c r="B8" s="11">
        <v>39185</v>
      </c>
      <c r="C8" s="10">
        <v>6.3468999999999999E-3</v>
      </c>
      <c r="D8" s="9">
        <f>VLOOKUP(A8,доллар!$A$2:$B$5880,2,FALSE)</f>
        <v>25.864699999999999</v>
      </c>
      <c r="E8" s="19">
        <f t="shared" si="1"/>
        <v>2.453885024763481E-4</v>
      </c>
      <c r="F8" s="9">
        <v>2006</v>
      </c>
    </row>
    <row r="9" spans="1:19" x14ac:dyDescent="0.25">
      <c r="A9" s="11">
        <f>B9-2</f>
        <v>41825</v>
      </c>
      <c r="B9" s="11">
        <v>41827</v>
      </c>
      <c r="C9" s="10">
        <v>5.5899999999999998E-2</v>
      </c>
      <c r="D9" s="9">
        <f>VLOOKUP(A9,доллар!$A$2:$B$5880,2,FALSE)</f>
        <v>34.323599999999999</v>
      </c>
      <c r="E9" s="19">
        <f t="shared" si="1"/>
        <v>1.6286170448321271E-3</v>
      </c>
      <c r="F9" s="9">
        <v>2013</v>
      </c>
    </row>
    <row r="10" spans="1:19" x14ac:dyDescent="0.25">
      <c r="A10" s="11">
        <f>B10-4</f>
        <v>42180</v>
      </c>
      <c r="B10" s="11">
        <v>42184</v>
      </c>
      <c r="C10" s="10">
        <v>8.0699999999999994E-2</v>
      </c>
      <c r="D10" s="9">
        <f>VLOOKUP(A10,доллар!$A$2:$B$5880,2,FALSE)</f>
        <v>54.074599999999997</v>
      </c>
      <c r="E10" s="19">
        <f t="shared" si="1"/>
        <v>1.4923827453185044E-3</v>
      </c>
      <c r="F10" s="9">
        <v>2014</v>
      </c>
    </row>
    <row r="11" spans="1:19" x14ac:dyDescent="0.25">
      <c r="A11" s="11">
        <f t="shared" ref="A11:A12" si="2">B11-2</f>
        <v>42912</v>
      </c>
      <c r="B11" s="11">
        <v>42914</v>
      </c>
      <c r="C11" s="10">
        <v>6.8199999999999997E-2</v>
      </c>
      <c r="D11" s="9">
        <f>VLOOKUP(A11-2,доллар!$A$2:$B$5880,2,FALSE)</f>
        <v>59.656399999999998</v>
      </c>
      <c r="E11" s="19">
        <f t="shared" si="1"/>
        <v>1.1432134691332363E-3</v>
      </c>
      <c r="F11" s="9">
        <v>2016</v>
      </c>
    </row>
    <row r="12" spans="1:19" x14ac:dyDescent="0.25">
      <c r="A12" s="11">
        <f t="shared" si="2"/>
        <v>43271</v>
      </c>
      <c r="B12" s="11">
        <v>43273</v>
      </c>
      <c r="C12" s="10">
        <v>0.1449</v>
      </c>
      <c r="D12" s="9">
        <f>VLOOKUP(A12,доллар!$A$2:$B$5880,2,FALSE)</f>
        <v>64.068299999999994</v>
      </c>
      <c r="E12" s="19">
        <f t="shared" si="1"/>
        <v>2.261648896568194E-3</v>
      </c>
      <c r="F12" s="9">
        <v>2017</v>
      </c>
    </row>
    <row r="29" spans="1:1" x14ac:dyDescent="0.25">
      <c r="A29" t="s">
        <v>220</v>
      </c>
    </row>
  </sheetData>
  <pageMargins left="0.7" right="0.7" top="0.75" bottom="0.75" header="0.3" footer="0.3"/>
  <ignoredErrors>
    <ignoredError sqref="A10:D11" formula="1"/>
  </ignoredError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f>C6</f>
        <v>1.123E-2</v>
      </c>
      <c r="H2" s="6">
        <f>C7</f>
        <v>7.1240999999999995E-3</v>
      </c>
      <c r="I2" s="6">
        <v>0</v>
      </c>
      <c r="J2" s="6">
        <v>0</v>
      </c>
      <c r="K2" s="6">
        <v>0</v>
      </c>
      <c r="L2" s="6">
        <v>0</v>
      </c>
      <c r="M2" s="6">
        <f>C8</f>
        <v>5.7879788000000001E-2</v>
      </c>
      <c r="N2" s="6">
        <f>C9</f>
        <v>0.28954000000000002</v>
      </c>
      <c r="O2" s="6">
        <f>C10</f>
        <v>0.37948999999999999</v>
      </c>
      <c r="P2" s="6">
        <v>0</v>
      </c>
      <c r="Q2" s="6">
        <f>C11+C12</f>
        <v>0.31305378</v>
      </c>
      <c r="R2" s="6">
        <f>C13+C14</f>
        <v>0.222050551959</v>
      </c>
      <c r="S2" s="6">
        <f>C15+C16</f>
        <v>0.222050551959</v>
      </c>
    </row>
    <row r="3" spans="1:19" x14ac:dyDescent="0.25">
      <c r="A3" s="6" t="s">
        <v>206</v>
      </c>
      <c r="B3" s="6" t="s">
        <v>206</v>
      </c>
      <c r="C3" s="6" t="s">
        <v>206</v>
      </c>
      <c r="D3" s="6" t="s">
        <v>206</v>
      </c>
      <c r="E3" s="6" t="s">
        <v>206</v>
      </c>
      <c r="F3" s="6" t="s">
        <v>206</v>
      </c>
      <c r="G3" s="36">
        <f>E6</f>
        <v>4.0886021568013514E-4</v>
      </c>
      <c r="H3" s="36">
        <f>E7</f>
        <v>2.7416623692494782E-4</v>
      </c>
      <c r="I3" s="13">
        <v>0</v>
      </c>
      <c r="J3" s="13">
        <v>0</v>
      </c>
      <c r="K3" s="13">
        <v>0</v>
      </c>
      <c r="L3" s="13">
        <v>0</v>
      </c>
      <c r="M3" s="36">
        <f>E8</f>
        <v>1.9146093031564046E-3</v>
      </c>
      <c r="N3" s="36">
        <f>E9</f>
        <v>9.2161468777652595E-3</v>
      </c>
      <c r="O3" s="36">
        <f>E10</f>
        <v>1.108012940297113E-2</v>
      </c>
      <c r="P3" s="6">
        <v>0</v>
      </c>
      <c r="Q3" s="36">
        <f>E11+E12</f>
        <v>4.9740972297789669E-3</v>
      </c>
      <c r="R3" s="36">
        <f>E13+E14</f>
        <v>3.7562449400514713E-3</v>
      </c>
      <c r="S3" s="36">
        <f>E15+E16</f>
        <v>3.4299299721116828E-3</v>
      </c>
    </row>
    <row r="5" spans="1:19" ht="60" x14ac:dyDescent="0.25">
      <c r="A5" s="9" t="s">
        <v>184</v>
      </c>
      <c r="B5" s="9" t="s">
        <v>185</v>
      </c>
      <c r="C5" s="9" t="s">
        <v>186</v>
      </c>
      <c r="D5" s="9" t="s">
        <v>187</v>
      </c>
      <c r="E5" s="9" t="s">
        <v>188</v>
      </c>
      <c r="F5" s="9" t="s">
        <v>189</v>
      </c>
    </row>
    <row r="6" spans="1:19" x14ac:dyDescent="0.25">
      <c r="A6" s="11">
        <f>B6</f>
        <v>38828</v>
      </c>
      <c r="B6" s="16">
        <v>38828</v>
      </c>
      <c r="C6" s="9">
        <v>1.123E-2</v>
      </c>
      <c r="D6" s="9">
        <f>VLOOKUP(A6,доллар!$A$2:$B$5880,2,FALSE)</f>
        <v>27.4666</v>
      </c>
      <c r="E6" s="35">
        <f>C6/D6</f>
        <v>4.0886021568013514E-4</v>
      </c>
      <c r="F6" s="9">
        <v>2005</v>
      </c>
    </row>
    <row r="7" spans="1:19" ht="30" x14ac:dyDescent="0.25">
      <c r="A7" s="11">
        <f t="shared" ref="A7:A9" si="0">B7</f>
        <v>39182</v>
      </c>
      <c r="B7" s="16">
        <v>39182</v>
      </c>
      <c r="C7" s="9">
        <f>0.0030531+0.004071</f>
        <v>7.1240999999999995E-3</v>
      </c>
      <c r="D7" s="9">
        <f>VLOOKUP(A7,доллар!$A$2:$B$5880,2,FALSE)</f>
        <v>25.9846</v>
      </c>
      <c r="E7" s="35">
        <f t="shared" ref="E7:E16" si="1">C7/D7</f>
        <v>2.7416623692494782E-4</v>
      </c>
      <c r="F7" s="9" t="s">
        <v>335</v>
      </c>
    </row>
    <row r="8" spans="1:19" x14ac:dyDescent="0.25">
      <c r="A8" s="11">
        <f t="shared" si="0"/>
        <v>41043</v>
      </c>
      <c r="B8" s="11">
        <v>41043</v>
      </c>
      <c r="C8" s="10">
        <v>5.7879788000000001E-2</v>
      </c>
      <c r="D8" s="9">
        <f>VLOOKUP(A8-2,доллар!$A$2:$B$5880,2,FALSE)</f>
        <v>30.230599999999999</v>
      </c>
      <c r="E8" s="35">
        <f t="shared" si="1"/>
        <v>1.9146093031564046E-3</v>
      </c>
      <c r="F8" s="9">
        <v>2011</v>
      </c>
    </row>
    <row r="9" spans="1:19" x14ac:dyDescent="0.25">
      <c r="A9" s="11">
        <f t="shared" si="0"/>
        <v>41411</v>
      </c>
      <c r="B9" s="11">
        <v>41411</v>
      </c>
      <c r="C9" s="10">
        <v>0.28954000000000002</v>
      </c>
      <c r="D9" s="9">
        <f>VLOOKUP(A9,доллар!$A$2:$B$5880,2,FALSE)</f>
        <v>31.416599999999999</v>
      </c>
      <c r="E9" s="35">
        <f t="shared" si="1"/>
        <v>9.2161468777652595E-3</v>
      </c>
      <c r="F9" s="9">
        <v>2012</v>
      </c>
    </row>
    <row r="10" spans="1:19" x14ac:dyDescent="0.25">
      <c r="A10" s="11">
        <f>B10-4</f>
        <v>41823</v>
      </c>
      <c r="B10" s="11">
        <v>41827</v>
      </c>
      <c r="C10" s="10">
        <f>0.30019+0.0793</f>
        <v>0.37948999999999999</v>
      </c>
      <c r="D10" s="9">
        <f>VLOOKUP(A10,доллар!$A$2:$B$5880,2,FALSE)</f>
        <v>34.249600000000001</v>
      </c>
      <c r="E10" s="35">
        <f t="shared" si="1"/>
        <v>1.108012940297113E-2</v>
      </c>
      <c r="F10" s="9">
        <v>2013</v>
      </c>
    </row>
    <row r="11" spans="1:19" x14ac:dyDescent="0.25">
      <c r="A11" s="11">
        <f>B11-4</f>
        <v>42551</v>
      </c>
      <c r="B11" s="11">
        <v>42555</v>
      </c>
      <c r="C11" s="10">
        <v>0.19725377999999999</v>
      </c>
      <c r="D11" s="9">
        <f>VLOOKUP(A11,доллар!$A$2:$B$5880,2,FALSE)</f>
        <v>64.257499999999993</v>
      </c>
      <c r="E11" s="35">
        <f t="shared" si="1"/>
        <v>3.0697394078512239E-3</v>
      </c>
      <c r="F11" s="9">
        <v>2015</v>
      </c>
    </row>
    <row r="12" spans="1:19" ht="60" x14ac:dyDescent="0.25">
      <c r="A12" s="11">
        <f>B12-4</f>
        <v>42719</v>
      </c>
      <c r="B12" s="11">
        <v>42723</v>
      </c>
      <c r="C12" s="10">
        <v>0.1158</v>
      </c>
      <c r="D12" s="9">
        <f>VLOOKUP(A12,доллар!$A$2:$B$5880,2,FALSE)</f>
        <v>60.807899999999997</v>
      </c>
      <c r="E12" s="35">
        <f t="shared" si="1"/>
        <v>1.9043578219277431E-3</v>
      </c>
      <c r="F12" s="9" t="s">
        <v>336</v>
      </c>
    </row>
    <row r="13" spans="1:19" ht="30" x14ac:dyDescent="0.25">
      <c r="A13" s="11">
        <f>B13-4</f>
        <v>42916</v>
      </c>
      <c r="B13" s="11">
        <v>42920</v>
      </c>
      <c r="C13" s="10">
        <f>0.0173489836955+0.093676292284</f>
        <v>0.1110252759795</v>
      </c>
      <c r="D13" s="9">
        <f>VLOOKUP(A13,доллар!$A$2:$B$5880,2,FALSE)</f>
        <v>59.085500000000003</v>
      </c>
      <c r="E13" s="35">
        <f t="shared" si="1"/>
        <v>1.8790612921867462E-3</v>
      </c>
      <c r="F13" s="9" t="s">
        <v>316</v>
      </c>
    </row>
    <row r="14" spans="1:19" x14ac:dyDescent="0.25">
      <c r="A14" s="11">
        <f t="shared" ref="A14:A16" si="2">B14-4</f>
        <v>43083</v>
      </c>
      <c r="B14" s="11">
        <v>43087</v>
      </c>
      <c r="C14" s="10">
        <v>0.1110252759795</v>
      </c>
      <c r="D14" s="9">
        <f>VLOOKUP(A14,доллар!$A$2:$B$5880,2,FALSE)</f>
        <v>59.144599999999997</v>
      </c>
      <c r="E14" s="35">
        <f t="shared" si="1"/>
        <v>1.8771836478647249E-3</v>
      </c>
      <c r="F14" s="9" t="s">
        <v>216</v>
      </c>
    </row>
    <row r="15" spans="1:19" x14ac:dyDescent="0.25">
      <c r="A15" s="11">
        <f t="shared" si="2"/>
        <v>43280</v>
      </c>
      <c r="B15" s="11">
        <v>43284</v>
      </c>
      <c r="C15" s="10">
        <v>0.1110252759795</v>
      </c>
      <c r="D15" s="9">
        <f>VLOOKUP(A15,доллар!$A$2:$B$5880,2,FALSE)</f>
        <v>63.290999999999997</v>
      </c>
      <c r="E15" s="35">
        <f t="shared" si="1"/>
        <v>1.7542032197231834E-3</v>
      </c>
      <c r="F15" s="9">
        <v>2017</v>
      </c>
    </row>
    <row r="16" spans="1:19" x14ac:dyDescent="0.25">
      <c r="A16" s="11">
        <f t="shared" si="2"/>
        <v>43448</v>
      </c>
      <c r="B16" s="11">
        <v>43452</v>
      </c>
      <c r="C16" s="10">
        <v>0.1110252759795</v>
      </c>
      <c r="D16" s="9">
        <f>VLOOKUP(A16,доллар!$A$2:$B$5880,2,FALSE)</f>
        <v>66.254999999999995</v>
      </c>
      <c r="E16" s="35">
        <f t="shared" si="1"/>
        <v>1.6757267523884992E-3</v>
      </c>
      <c r="F16" s="9" t="s">
        <v>257</v>
      </c>
    </row>
    <row r="33" spans="1:1" x14ac:dyDescent="0.25">
      <c r="A33" t="s">
        <v>220</v>
      </c>
    </row>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t="s">
        <v>206</v>
      </c>
      <c r="N2" s="6" t="s">
        <v>206</v>
      </c>
      <c r="O2" s="6" t="s">
        <v>206</v>
      </c>
      <c r="P2" s="6" t="s">
        <v>206</v>
      </c>
      <c r="Q2" s="6" t="s">
        <v>206</v>
      </c>
      <c r="R2" s="13">
        <f>E6</f>
        <v>12.748159375</v>
      </c>
      <c r="S2" s="13">
        <f>E7</f>
        <v>6.8418098000000001</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t="s">
        <v>206</v>
      </c>
      <c r="N3" s="6" t="s">
        <v>206</v>
      </c>
      <c r="O3" s="6" t="s">
        <v>206</v>
      </c>
      <c r="P3" s="6" t="s">
        <v>206</v>
      </c>
      <c r="Q3" s="6" t="s">
        <v>206</v>
      </c>
      <c r="R3" s="54">
        <f>C6</f>
        <v>0.21875</v>
      </c>
      <c r="S3" s="54">
        <f>C7</f>
        <v>0.11899999999999999</v>
      </c>
    </row>
    <row r="5" spans="1:19" ht="60" x14ac:dyDescent="0.25">
      <c r="A5" s="9" t="s">
        <v>184</v>
      </c>
      <c r="B5" s="9" t="s">
        <v>185</v>
      </c>
      <c r="C5" s="9" t="s">
        <v>188</v>
      </c>
      <c r="D5" s="9" t="s">
        <v>187</v>
      </c>
      <c r="E5" s="9" t="s">
        <v>186</v>
      </c>
      <c r="F5" s="9" t="s">
        <v>189</v>
      </c>
    </row>
    <row r="6" spans="1:19" x14ac:dyDescent="0.25">
      <c r="A6" s="11">
        <f>B6-2</f>
        <v>43067</v>
      </c>
      <c r="B6" s="16">
        <v>43069</v>
      </c>
      <c r="C6" s="53">
        <v>0.21875</v>
      </c>
      <c r="D6" s="9">
        <f>VLOOKUP(A6,доллар!$A$2:$B$5880,2,FALSE)</f>
        <v>58.277299999999997</v>
      </c>
      <c r="E6" s="12">
        <f>C6*D6</f>
        <v>12.748159375</v>
      </c>
      <c r="F6" s="9" t="s">
        <v>216</v>
      </c>
    </row>
    <row r="7" spans="1:19" x14ac:dyDescent="0.25">
      <c r="A7" s="11">
        <f>B7-2</f>
        <v>43178</v>
      </c>
      <c r="B7" s="16">
        <v>43180</v>
      </c>
      <c r="C7" s="53">
        <v>0.11899999999999999</v>
      </c>
      <c r="D7" s="9">
        <f>VLOOKUP(A7-2,доллар!$A$2:$B$5880,2,FALSE)</f>
        <v>57.494199999999999</v>
      </c>
      <c r="E7" s="12">
        <f t="shared" ref="E7" si="0">C7*D7</f>
        <v>6.8418098000000001</v>
      </c>
      <c r="F7" s="9">
        <v>2017</v>
      </c>
    </row>
    <row r="24" spans="1:1" x14ac:dyDescent="0.25">
      <c r="A24" t="s">
        <v>220</v>
      </c>
    </row>
  </sheetData>
  <pageMargins left="0.7" right="0.7" top="0.75" bottom="0.75" header="0.3" footer="0.3"/>
  <pageSetup paperSize="9" orientation="portrait" horizontalDpi="4294967295" verticalDpi="4294967295"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C5" sqref="C5:E6"/>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t="s">
        <v>206</v>
      </c>
      <c r="N2" s="6" t="s">
        <v>206</v>
      </c>
      <c r="O2" s="13">
        <f>E6</f>
        <v>16.445567399999998</v>
      </c>
      <c r="P2" s="6">
        <v>0</v>
      </c>
      <c r="Q2" s="13">
        <f>E7</f>
        <v>12.769658999999999</v>
      </c>
      <c r="R2" s="13">
        <f>E8+E9+E10</f>
        <v>44.495331000000007</v>
      </c>
      <c r="S2" s="13">
        <f>E11+E12+E13+E14</f>
        <v>68.399721999999997</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t="s">
        <v>206</v>
      </c>
      <c r="N3" s="6" t="s">
        <v>206</v>
      </c>
      <c r="O3" s="58">
        <f>C6</f>
        <v>0.30299999999999999</v>
      </c>
      <c r="P3" s="6">
        <v>0</v>
      </c>
      <c r="Q3" s="59">
        <f>C7</f>
        <v>0.21</v>
      </c>
      <c r="R3" s="59">
        <f>C8+C9+C10</f>
        <v>0.77</v>
      </c>
      <c r="S3" s="59">
        <f>C11+C12+C13+C14</f>
        <v>1.07</v>
      </c>
    </row>
    <row r="5" spans="1:19" ht="60" x14ac:dyDescent="0.25">
      <c r="A5" s="9" t="s">
        <v>184</v>
      </c>
      <c r="B5" s="9" t="s">
        <v>185</v>
      </c>
      <c r="C5" s="9" t="s">
        <v>188</v>
      </c>
      <c r="D5" s="9" t="s">
        <v>187</v>
      </c>
      <c r="E5" s="9" t="s">
        <v>186</v>
      </c>
      <c r="F5" s="9" t="s">
        <v>189</v>
      </c>
    </row>
    <row r="6" spans="1:19" x14ac:dyDescent="0.25">
      <c r="A6" s="11">
        <f>B6-1</f>
        <v>41984</v>
      </c>
      <c r="B6" s="18">
        <v>41985</v>
      </c>
      <c r="C6" s="56">
        <v>0.30299999999999999</v>
      </c>
      <c r="D6" s="9">
        <f>VLOOKUP(A6,доллар!$A$2:$B$5880,2,FALSE)</f>
        <v>54.275799999999997</v>
      </c>
      <c r="E6" s="12">
        <f>C6*D6</f>
        <v>16.445567399999998</v>
      </c>
      <c r="F6" s="9" t="s">
        <v>213</v>
      </c>
    </row>
    <row r="7" spans="1:19" x14ac:dyDescent="0.25">
      <c r="A7" s="11">
        <f>B7-1</f>
        <v>42719</v>
      </c>
      <c r="B7" s="16">
        <v>42720</v>
      </c>
      <c r="C7" s="57">
        <v>0.21</v>
      </c>
      <c r="D7" s="9">
        <f>VLOOKUP(A7,доллар!$A$2:$B$5880,2,FALSE)</f>
        <v>60.807899999999997</v>
      </c>
      <c r="E7" s="12">
        <f>C7*D7</f>
        <v>12.769658999999999</v>
      </c>
      <c r="F7" s="9" t="s">
        <v>215</v>
      </c>
    </row>
    <row r="8" spans="1:19" x14ac:dyDescent="0.25">
      <c r="A8" s="11">
        <f>B8-1</f>
        <v>42901</v>
      </c>
      <c r="B8" s="16">
        <v>42902</v>
      </c>
      <c r="C8" s="57">
        <v>0.17</v>
      </c>
      <c r="D8" s="9">
        <f>VLOOKUP(A8,доллар!$A$2:$B$5880,2,FALSE)</f>
        <v>57.030299999999997</v>
      </c>
      <c r="E8" s="12">
        <f t="shared" ref="E8:E12" si="0">C8*D8</f>
        <v>9.695151000000001</v>
      </c>
      <c r="F8" s="9" t="s">
        <v>329</v>
      </c>
    </row>
    <row r="9" spans="1:19" x14ac:dyDescent="0.25">
      <c r="A9" s="11">
        <f>B9-1</f>
        <v>42985</v>
      </c>
      <c r="B9" s="11">
        <v>42986</v>
      </c>
      <c r="C9" s="57">
        <v>0.2</v>
      </c>
      <c r="D9" s="9">
        <f>VLOOKUP(A9,доллар!$A$2:$B$5880,2,FALSE)</f>
        <v>57.338700000000003</v>
      </c>
      <c r="E9" s="12">
        <f t="shared" si="0"/>
        <v>11.467740000000001</v>
      </c>
      <c r="F9" s="9" t="s">
        <v>366</v>
      </c>
    </row>
    <row r="10" spans="1:19" ht="45" x14ac:dyDescent="0.25">
      <c r="A10" s="11">
        <f>B10-1</f>
        <v>43069</v>
      </c>
      <c r="B10" s="11">
        <v>43070</v>
      </c>
      <c r="C10" s="57">
        <f>0.22+0.18</f>
        <v>0.4</v>
      </c>
      <c r="D10" s="9">
        <f>VLOOKUP(A10,доллар!$A$2:$B$5880,2,FALSE)</f>
        <v>58.331099999999999</v>
      </c>
      <c r="E10" s="12">
        <f t="shared" si="0"/>
        <v>23.332440000000002</v>
      </c>
      <c r="F10" s="9" t="s">
        <v>367</v>
      </c>
    </row>
    <row r="11" spans="1:19" ht="30" x14ac:dyDescent="0.25">
      <c r="A11" s="11">
        <f>B11-5</f>
        <v>43188</v>
      </c>
      <c r="B11" s="11">
        <v>43193</v>
      </c>
      <c r="C11" s="57">
        <v>0.31</v>
      </c>
      <c r="D11" s="9">
        <f>VLOOKUP(A11,доллар!$A$2:$B$5880,2,FALSE)</f>
        <v>57.559800000000003</v>
      </c>
      <c r="E11" s="12">
        <f t="shared" si="0"/>
        <v>17.843538000000002</v>
      </c>
      <c r="F11" s="9" t="s">
        <v>368</v>
      </c>
    </row>
    <row r="12" spans="1:19" x14ac:dyDescent="0.25">
      <c r="A12" s="11">
        <f>B12-1</f>
        <v>43265</v>
      </c>
      <c r="B12" s="11">
        <v>43266</v>
      </c>
      <c r="C12" s="57">
        <v>0.24</v>
      </c>
      <c r="D12" s="9">
        <f>VLOOKUP(A12,доллар!$A$2:$B$5880,2,FALSE)</f>
        <v>63.116399999999999</v>
      </c>
      <c r="E12" s="12">
        <f t="shared" si="0"/>
        <v>15.147936</v>
      </c>
      <c r="F12" s="9" t="s">
        <v>272</v>
      </c>
    </row>
    <row r="13" spans="1:19" x14ac:dyDescent="0.25">
      <c r="A13" s="11">
        <f>B13-1</f>
        <v>43356</v>
      </c>
      <c r="B13" s="11">
        <v>43357</v>
      </c>
      <c r="C13" s="57">
        <v>0.24</v>
      </c>
      <c r="D13" s="9">
        <f>VLOOKUP(A13,доллар!$A$2:$B$5880,2,FALSE)</f>
        <v>69.572800000000001</v>
      </c>
      <c r="E13" s="12">
        <f t="shared" ref="E13:E14" si="1">C13*D13</f>
        <v>16.697472000000001</v>
      </c>
      <c r="F13" s="9" t="s">
        <v>369</v>
      </c>
    </row>
    <row r="14" spans="1:19" x14ac:dyDescent="0.25">
      <c r="A14" s="11">
        <f>B14-1</f>
        <v>43440</v>
      </c>
      <c r="B14" s="11">
        <v>43441</v>
      </c>
      <c r="C14" s="57">
        <v>0.28000000000000003</v>
      </c>
      <c r="D14" s="9">
        <f>VLOOKUP(A14,доллар!$A$2:$B$5880,2,FALSE)</f>
        <v>66.824200000000005</v>
      </c>
      <c r="E14" s="12">
        <f t="shared" si="1"/>
        <v>18.710776000000003</v>
      </c>
      <c r="F14" s="9" t="s">
        <v>257</v>
      </c>
    </row>
    <row r="29" spans="1:1" x14ac:dyDescent="0.25">
      <c r="A29" t="s">
        <v>220</v>
      </c>
    </row>
  </sheetData>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13">
        <f>E6</f>
        <v>8.2552747199999992</v>
      </c>
      <c r="I2" s="13">
        <f>E7</f>
        <v>13.617603899999999</v>
      </c>
      <c r="J2" s="13">
        <f>E8</f>
        <v>9.4590855999999999</v>
      </c>
      <c r="K2" s="13">
        <f>E9</f>
        <v>14.257700000000002</v>
      </c>
      <c r="L2" s="13">
        <f>E10+E11+E12</f>
        <v>23.922393</v>
      </c>
      <c r="M2" s="13">
        <f>E13</f>
        <v>24.575520000000001</v>
      </c>
      <c r="N2" s="13">
        <f>E14+E15</f>
        <v>25.837910000000001</v>
      </c>
      <c r="O2" s="13">
        <f>E16</f>
        <v>1.6442895000000002</v>
      </c>
      <c r="P2" s="13">
        <f>E17</f>
        <v>2.2917965000000002</v>
      </c>
      <c r="Q2" s="13">
        <f>E18</f>
        <v>2.3050685</v>
      </c>
      <c r="R2" s="13">
        <f>E19+E20</f>
        <v>17.7965625</v>
      </c>
      <c r="S2" s="13">
        <f>E21+E22</f>
        <v>17.612514000000001</v>
      </c>
    </row>
    <row r="3" spans="1:19" x14ac:dyDescent="0.25">
      <c r="A3" s="6" t="s">
        <v>206</v>
      </c>
      <c r="B3" s="6" t="s">
        <v>206</v>
      </c>
      <c r="C3" s="6" t="s">
        <v>206</v>
      </c>
      <c r="D3" s="6" t="s">
        <v>206</v>
      </c>
      <c r="E3" s="6" t="s">
        <v>206</v>
      </c>
      <c r="F3" s="6" t="s">
        <v>206</v>
      </c>
      <c r="G3" s="6" t="s">
        <v>206</v>
      </c>
      <c r="H3" s="13">
        <f>C6</f>
        <v>0.32079999999999997</v>
      </c>
      <c r="I3" s="13">
        <f>C7</f>
        <v>0.57699999999999996</v>
      </c>
      <c r="J3" s="58">
        <f>C8</f>
        <v>0.32600000000000001</v>
      </c>
      <c r="K3" s="59">
        <f>C9</f>
        <v>0.46</v>
      </c>
      <c r="L3" s="59">
        <f>C10+C11+C12</f>
        <v>0.79</v>
      </c>
      <c r="M3" s="59">
        <f>C13</f>
        <v>0.8</v>
      </c>
      <c r="N3" s="59">
        <f>C14+C15</f>
        <v>0.8</v>
      </c>
      <c r="O3" s="58">
        <f>C16</f>
        <v>3.5000000000000003E-2</v>
      </c>
      <c r="P3" s="58">
        <f>C17</f>
        <v>3.5000000000000003E-2</v>
      </c>
      <c r="Q3" s="58">
        <f>C18</f>
        <v>3.5000000000000003E-2</v>
      </c>
      <c r="R3" s="58">
        <f>C20+C19</f>
        <v>0.30499999999999999</v>
      </c>
      <c r="S3" s="59">
        <f>C21+C22</f>
        <v>0.29000000000000004</v>
      </c>
    </row>
    <row r="5" spans="1:19" ht="60" x14ac:dyDescent="0.25">
      <c r="A5" s="9" t="s">
        <v>184</v>
      </c>
      <c r="B5" s="9" t="s">
        <v>185</v>
      </c>
      <c r="C5" s="9" t="s">
        <v>188</v>
      </c>
      <c r="D5" s="9" t="s">
        <v>187</v>
      </c>
      <c r="E5" s="9" t="s">
        <v>186</v>
      </c>
      <c r="F5" s="9" t="s">
        <v>189</v>
      </c>
    </row>
    <row r="6" spans="1:19" x14ac:dyDescent="0.25">
      <c r="A6" s="11">
        <f t="shared" ref="A6:A18" si="0">B6-1</f>
        <v>39211</v>
      </c>
      <c r="B6" s="16">
        <v>39212</v>
      </c>
      <c r="C6" s="55">
        <v>0.32079999999999997</v>
      </c>
      <c r="D6" s="9">
        <f>VLOOKUP(A6,доллар!$A$2:$B$5880,2,FALSE)</f>
        <v>25.7334</v>
      </c>
      <c r="E6" s="12">
        <f>C6*D6</f>
        <v>8.2552747199999992</v>
      </c>
      <c r="F6" s="9"/>
    </row>
    <row r="7" spans="1:19" x14ac:dyDescent="0.25">
      <c r="A7" s="11">
        <f t="shared" si="0"/>
        <v>39565</v>
      </c>
      <c r="B7" s="16">
        <v>39566</v>
      </c>
      <c r="C7" s="56">
        <v>0.57699999999999996</v>
      </c>
      <c r="D7" s="9">
        <f>VLOOKUP(A7-1,доллар!$A$2:$B$5880,2,FALSE)</f>
        <v>23.6007</v>
      </c>
      <c r="E7" s="12">
        <f t="shared" ref="E7:E19" si="1">C7*D7</f>
        <v>13.617603899999999</v>
      </c>
      <c r="F7" s="9"/>
    </row>
    <row r="8" spans="1:19" x14ac:dyDescent="0.25">
      <c r="A8" s="11">
        <f t="shared" si="0"/>
        <v>40125</v>
      </c>
      <c r="B8" s="11">
        <v>40126</v>
      </c>
      <c r="C8" s="56">
        <v>0.32600000000000001</v>
      </c>
      <c r="D8" s="9">
        <f>VLOOKUP(A8-1,доллар!$A$2:$B$5880,2,FALSE)</f>
        <v>29.015599999999999</v>
      </c>
      <c r="E8" s="12">
        <f t="shared" si="1"/>
        <v>9.4590855999999999</v>
      </c>
      <c r="F8" s="9"/>
    </row>
    <row r="9" spans="1:19" x14ac:dyDescent="0.25">
      <c r="A9" s="11">
        <f t="shared" si="0"/>
        <v>40505</v>
      </c>
      <c r="B9" s="11">
        <v>40506</v>
      </c>
      <c r="C9" s="57">
        <v>0.46</v>
      </c>
      <c r="D9" s="9">
        <f>VLOOKUP(A9,доллар!$A$2:$B$5880,2,FALSE)</f>
        <v>30.995000000000001</v>
      </c>
      <c r="E9" s="12">
        <f t="shared" si="1"/>
        <v>14.257700000000002</v>
      </c>
      <c r="F9" s="9"/>
    </row>
    <row r="10" spans="1:19" x14ac:dyDescent="0.25">
      <c r="A10" s="11">
        <f t="shared" si="0"/>
        <v>40616</v>
      </c>
      <c r="B10" s="11">
        <v>40617</v>
      </c>
      <c r="C10" s="57">
        <v>0.19</v>
      </c>
      <c r="D10" s="9">
        <f>VLOOKUP(A10-2,доллар!$A$2:$B$5880,2,FALSE)</f>
        <v>28.631699999999999</v>
      </c>
      <c r="E10" s="12">
        <f t="shared" si="1"/>
        <v>5.4400230000000001</v>
      </c>
      <c r="F10" s="9"/>
    </row>
    <row r="11" spans="1:19" x14ac:dyDescent="0.25">
      <c r="A11" s="11">
        <f t="shared" si="0"/>
        <v>40689</v>
      </c>
      <c r="B11" s="11">
        <v>40690</v>
      </c>
      <c r="C11" s="57">
        <v>0.15</v>
      </c>
      <c r="D11" s="9">
        <f>VLOOKUP(A11,доллар!$A$2:$B$5880,2,FALSE)</f>
        <v>28.479399999999998</v>
      </c>
      <c r="E11" s="12">
        <f t="shared" si="1"/>
        <v>4.2719099999999992</v>
      </c>
      <c r="F11" s="9"/>
    </row>
    <row r="12" spans="1:19" x14ac:dyDescent="0.25">
      <c r="A12" s="11">
        <f t="shared" si="0"/>
        <v>40875</v>
      </c>
      <c r="B12" s="11">
        <v>40876</v>
      </c>
      <c r="C12" s="57">
        <v>0.45</v>
      </c>
      <c r="D12" s="9">
        <f>VLOOKUP(A12-2,доллар!$A$2:$B$5880,2,FALSE)</f>
        <v>31.578800000000001</v>
      </c>
      <c r="E12" s="12">
        <f t="shared" si="1"/>
        <v>14.210460000000001</v>
      </c>
      <c r="F12" s="9"/>
    </row>
    <row r="13" spans="1:19" x14ac:dyDescent="0.25">
      <c r="A13" s="11">
        <f t="shared" si="0"/>
        <v>41266</v>
      </c>
      <c r="B13" s="11">
        <v>41267</v>
      </c>
      <c r="C13" s="57">
        <v>0.8</v>
      </c>
      <c r="D13" s="9">
        <f>VLOOKUP(A13-1,доллар!$A$2:$B$5880,2,FALSE)</f>
        <v>30.7194</v>
      </c>
      <c r="E13" s="12">
        <f t="shared" si="1"/>
        <v>24.575520000000001</v>
      </c>
      <c r="F13" s="9"/>
    </row>
    <row r="14" spans="1:19" x14ac:dyDescent="0.25">
      <c r="A14" s="11">
        <f t="shared" si="0"/>
        <v>41388</v>
      </c>
      <c r="B14" s="11">
        <v>41389</v>
      </c>
      <c r="C14" s="57">
        <v>0.35</v>
      </c>
      <c r="D14" s="9">
        <f>VLOOKUP(A14,доллар!$A$2:$B$5880,2,FALSE)</f>
        <v>31.641400000000001</v>
      </c>
      <c r="E14" s="12">
        <f t="shared" si="1"/>
        <v>11.074489999999999</v>
      </c>
      <c r="F14" s="9"/>
    </row>
    <row r="15" spans="1:19" x14ac:dyDescent="0.25">
      <c r="A15" s="11">
        <f t="shared" si="0"/>
        <v>41591</v>
      </c>
      <c r="B15" s="11">
        <v>41592</v>
      </c>
      <c r="C15" s="57">
        <v>0.45</v>
      </c>
      <c r="D15" s="9">
        <f>VLOOKUP(A15,доллар!$A$2:$B$5880,2,FALSE)</f>
        <v>32.807600000000001</v>
      </c>
      <c r="E15" s="12">
        <f t="shared" si="1"/>
        <v>14.76342</v>
      </c>
      <c r="F15" s="9"/>
    </row>
    <row r="16" spans="1:19" x14ac:dyDescent="0.25">
      <c r="A16" s="11">
        <f t="shared" si="0"/>
        <v>41962</v>
      </c>
      <c r="B16" s="11">
        <v>41963</v>
      </c>
      <c r="C16" s="56">
        <v>3.5000000000000003E-2</v>
      </c>
      <c r="D16" s="9">
        <f>VLOOKUP(A16,доллар!$A$2:$B$5880,2,FALSE)</f>
        <v>46.979700000000001</v>
      </c>
      <c r="E16" s="12">
        <f t="shared" si="1"/>
        <v>1.6442895000000002</v>
      </c>
      <c r="F16" s="9"/>
    </row>
    <row r="17" spans="1:6" x14ac:dyDescent="0.25">
      <c r="A17" s="11">
        <f t="shared" si="0"/>
        <v>42326</v>
      </c>
      <c r="B17" s="11">
        <v>42327</v>
      </c>
      <c r="C17" s="56">
        <v>3.5000000000000003E-2</v>
      </c>
      <c r="D17" s="9">
        <f>VLOOKUP(A17,доллар!$A$2:$B$5880,2,FALSE)</f>
        <v>65.479900000000001</v>
      </c>
      <c r="E17" s="12">
        <f t="shared" si="1"/>
        <v>2.2917965000000002</v>
      </c>
      <c r="F17" s="9"/>
    </row>
    <row r="18" spans="1:6" x14ac:dyDescent="0.25">
      <c r="A18" s="11">
        <f t="shared" si="0"/>
        <v>42689</v>
      </c>
      <c r="B18" s="11">
        <v>42690</v>
      </c>
      <c r="C18" s="56">
        <v>3.5000000000000003E-2</v>
      </c>
      <c r="D18" s="9">
        <f>VLOOKUP(A18,доллар!$A$2:$B$5880,2,FALSE)</f>
        <v>65.859099999999998</v>
      </c>
      <c r="E18" s="12">
        <f t="shared" si="1"/>
        <v>2.3050685</v>
      </c>
      <c r="F18" s="9"/>
    </row>
    <row r="19" spans="1:6" x14ac:dyDescent="0.25">
      <c r="A19" s="11">
        <f>B19-1</f>
        <v>42821</v>
      </c>
      <c r="B19" s="11">
        <v>42822</v>
      </c>
      <c r="C19" s="56">
        <v>0.19500000000000001</v>
      </c>
      <c r="D19" s="9">
        <f>VLOOKUP(A19-2,доллар!$A$2:$B$5880,2,FALSE)</f>
        <v>57.424700000000001</v>
      </c>
      <c r="E19" s="12">
        <f t="shared" si="1"/>
        <v>11.1978165</v>
      </c>
      <c r="F19" s="9"/>
    </row>
    <row r="20" spans="1:6" x14ac:dyDescent="0.25">
      <c r="A20" s="11">
        <f t="shared" ref="A20:A22" si="2">B20-1</f>
        <v>42956</v>
      </c>
      <c r="B20" s="11">
        <v>42957</v>
      </c>
      <c r="C20" s="57">
        <v>0.11</v>
      </c>
      <c r="D20" s="9">
        <f>VLOOKUP(A20,доллар!$A$2:$B$5880,2,FALSE)</f>
        <v>59.988599999999998</v>
      </c>
      <c r="E20" s="12">
        <f t="shared" ref="E20:E22" si="3">C20*D20</f>
        <v>6.5987460000000002</v>
      </c>
      <c r="F20" s="9"/>
    </row>
    <row r="21" spans="1:6" x14ac:dyDescent="0.25">
      <c r="A21" s="11">
        <f t="shared" si="2"/>
        <v>43160</v>
      </c>
      <c r="B21" s="11">
        <v>43161</v>
      </c>
      <c r="C21" s="57">
        <v>0.17</v>
      </c>
      <c r="D21" s="9">
        <f>VLOOKUP(A21,доллар!$A$2:$B$5880,2,FALSE)</f>
        <v>56.374200000000002</v>
      </c>
      <c r="E21" s="12">
        <f t="shared" si="3"/>
        <v>9.5836140000000007</v>
      </c>
      <c r="F21" s="9"/>
    </row>
    <row r="22" spans="1:6" x14ac:dyDescent="0.25">
      <c r="A22" s="11">
        <f t="shared" si="2"/>
        <v>43324</v>
      </c>
      <c r="B22" s="11">
        <v>43325</v>
      </c>
      <c r="C22" s="57">
        <v>0.12</v>
      </c>
      <c r="D22" s="9">
        <f>VLOOKUP(A22-1,доллар!$A$2:$B$5880,2,FALSE)</f>
        <v>66.907499999999999</v>
      </c>
      <c r="E22" s="12">
        <f t="shared" si="3"/>
        <v>8.0289000000000001</v>
      </c>
      <c r="F22" s="9"/>
    </row>
    <row r="33" spans="1:1" x14ac:dyDescent="0.25">
      <c r="A33" t="s">
        <v>220</v>
      </c>
    </row>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v>0</v>
      </c>
      <c r="B2" s="6">
        <v>0</v>
      </c>
      <c r="C2" s="6">
        <v>0</v>
      </c>
      <c r="D2" s="6">
        <v>0</v>
      </c>
      <c r="E2" s="6">
        <v>0</v>
      </c>
      <c r="F2" s="6">
        <v>0</v>
      </c>
      <c r="G2" s="6">
        <v>0</v>
      </c>
      <c r="H2" s="6">
        <v>0</v>
      </c>
      <c r="I2" s="6">
        <v>0</v>
      </c>
      <c r="J2" s="6">
        <v>0</v>
      </c>
      <c r="K2" s="6">
        <v>0</v>
      </c>
      <c r="L2" s="6">
        <v>0</v>
      </c>
      <c r="M2" s="6">
        <v>0</v>
      </c>
      <c r="N2" s="6">
        <v>0</v>
      </c>
      <c r="O2" s="6">
        <v>0</v>
      </c>
      <c r="P2" s="6">
        <v>0</v>
      </c>
      <c r="Q2" s="6">
        <v>0</v>
      </c>
      <c r="R2" s="6">
        <v>0</v>
      </c>
      <c r="S2" s="6">
        <f>C6</f>
        <v>79.5</v>
      </c>
    </row>
    <row r="3" spans="1:19" x14ac:dyDescent="0.25">
      <c r="A3" s="6">
        <v>0</v>
      </c>
      <c r="B3" s="6">
        <v>0</v>
      </c>
      <c r="C3" s="6">
        <v>0</v>
      </c>
      <c r="D3" s="6">
        <v>0</v>
      </c>
      <c r="E3" s="6">
        <v>0</v>
      </c>
      <c r="F3" s="6">
        <v>0</v>
      </c>
      <c r="G3" s="6">
        <v>0</v>
      </c>
      <c r="H3" s="6">
        <v>0</v>
      </c>
      <c r="I3" s="6">
        <v>0</v>
      </c>
      <c r="J3" s="6">
        <v>0</v>
      </c>
      <c r="K3" s="6">
        <v>0</v>
      </c>
      <c r="L3" s="6">
        <v>0</v>
      </c>
      <c r="M3" s="6">
        <v>0</v>
      </c>
      <c r="N3" s="6">
        <v>0</v>
      </c>
      <c r="O3" s="6">
        <v>0</v>
      </c>
      <c r="P3" s="6">
        <v>0</v>
      </c>
      <c r="Q3" s="6">
        <v>0</v>
      </c>
      <c r="R3" s="6">
        <v>0</v>
      </c>
      <c r="S3" s="13">
        <f>E6</f>
        <v>1.297726122655523</v>
      </c>
    </row>
    <row r="5" spans="1:19" ht="60" x14ac:dyDescent="0.25">
      <c r="A5" s="9" t="s">
        <v>184</v>
      </c>
      <c r="B5" s="9" t="s">
        <v>185</v>
      </c>
      <c r="C5" s="9" t="s">
        <v>186</v>
      </c>
      <c r="D5" s="9" t="s">
        <v>187</v>
      </c>
      <c r="E5" s="9" t="s">
        <v>188</v>
      </c>
      <c r="F5" s="9" t="s">
        <v>189</v>
      </c>
    </row>
    <row r="6" spans="1:19" x14ac:dyDescent="0.25">
      <c r="A6" s="11">
        <f>B6-2</f>
        <v>43243</v>
      </c>
      <c r="B6" s="16">
        <v>43245</v>
      </c>
      <c r="C6" s="9">
        <v>79.5</v>
      </c>
      <c r="D6" s="9">
        <f>VLOOKUP(A6,доллар!$A$2:$B$5880,2,FALSE)</f>
        <v>61.261000000000003</v>
      </c>
      <c r="E6" s="12">
        <f>C6/D6</f>
        <v>1.297726122655523</v>
      </c>
      <c r="F6" s="9">
        <v>2017</v>
      </c>
    </row>
    <row r="23" spans="1:1" x14ac:dyDescent="0.25">
      <c r="A23" t="s">
        <v>220</v>
      </c>
    </row>
  </sheetData>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t="s">
        <v>206</v>
      </c>
      <c r="C2" s="6" t="s">
        <v>206</v>
      </c>
      <c r="D2" s="6" t="s">
        <v>206</v>
      </c>
      <c r="E2" s="6" t="s">
        <v>206</v>
      </c>
      <c r="F2" s="6" t="s">
        <v>206</v>
      </c>
      <c r="G2" s="6" t="s">
        <v>206</v>
      </c>
      <c r="H2" s="6" t="s">
        <v>206</v>
      </c>
      <c r="I2" s="6" t="s">
        <v>206</v>
      </c>
      <c r="J2" s="6" t="s">
        <v>206</v>
      </c>
      <c r="K2" s="6" t="s">
        <v>206</v>
      </c>
      <c r="L2" s="6" t="s">
        <v>206</v>
      </c>
      <c r="M2" s="6" t="s">
        <v>206</v>
      </c>
      <c r="N2" s="6">
        <f>C6</f>
        <v>0.41</v>
      </c>
      <c r="O2" s="6">
        <f>C7</f>
        <v>0.57999999999999996</v>
      </c>
      <c r="P2" s="6">
        <v>0</v>
      </c>
      <c r="Q2" s="6">
        <f>C8</f>
        <v>0.41</v>
      </c>
      <c r="R2" s="6">
        <f>C9</f>
        <v>1.29</v>
      </c>
      <c r="S2" s="6">
        <f>C10</f>
        <v>2.86</v>
      </c>
    </row>
    <row r="3" spans="1:19" x14ac:dyDescent="0.25">
      <c r="A3" s="6" t="s">
        <v>206</v>
      </c>
      <c r="B3" s="6" t="s">
        <v>206</v>
      </c>
      <c r="C3" s="6" t="s">
        <v>206</v>
      </c>
      <c r="D3" s="6" t="s">
        <v>206</v>
      </c>
      <c r="E3" s="6" t="s">
        <v>206</v>
      </c>
      <c r="F3" s="6" t="s">
        <v>206</v>
      </c>
      <c r="G3" s="6" t="s">
        <v>206</v>
      </c>
      <c r="H3" s="6" t="s">
        <v>206</v>
      </c>
      <c r="I3" s="6" t="s">
        <v>206</v>
      </c>
      <c r="J3" s="6" t="s">
        <v>206</v>
      </c>
      <c r="K3" s="6" t="s">
        <v>206</v>
      </c>
      <c r="L3" s="6" t="s">
        <v>206</v>
      </c>
      <c r="M3" s="6" t="s">
        <v>206</v>
      </c>
      <c r="N3" s="13">
        <f>E6</f>
        <v>1.3117523411579892E-2</v>
      </c>
      <c r="O3" s="13">
        <f>E7</f>
        <v>1.7137758026675803E-2</v>
      </c>
      <c r="P3" s="6">
        <v>0</v>
      </c>
      <c r="Q3" s="13">
        <f>E8</f>
        <v>6.2543093717012327E-3</v>
      </c>
      <c r="R3" s="13">
        <f>E9</f>
        <v>2.1907367498637156E-2</v>
      </c>
      <c r="S3" s="13">
        <f>E10</f>
        <v>4.4836511343167053E-2</v>
      </c>
    </row>
    <row r="5" spans="1:19" ht="60" x14ac:dyDescent="0.25">
      <c r="A5" s="9" t="s">
        <v>184</v>
      </c>
      <c r="B5" s="9" t="s">
        <v>185</v>
      </c>
      <c r="C5" s="9" t="s">
        <v>186</v>
      </c>
      <c r="D5" s="9" t="s">
        <v>187</v>
      </c>
      <c r="E5" s="9" t="s">
        <v>188</v>
      </c>
      <c r="F5" s="9" t="s">
        <v>189</v>
      </c>
    </row>
    <row r="6" spans="1:19" x14ac:dyDescent="0.25">
      <c r="A6" s="11">
        <f>B6</f>
        <v>41396</v>
      </c>
      <c r="B6" s="16">
        <v>41396</v>
      </c>
      <c r="C6" s="9">
        <v>0.41</v>
      </c>
      <c r="D6" s="9">
        <f>VLOOKUP(A6-2,доллар!$A$2:$B$5880,2,FALSE)</f>
        <v>31.2559</v>
      </c>
      <c r="E6" s="12">
        <f>C6/D6</f>
        <v>1.3117523411579892E-2</v>
      </c>
      <c r="F6" s="9">
        <v>2012</v>
      </c>
    </row>
    <row r="7" spans="1:19" x14ac:dyDescent="0.25">
      <c r="A7" s="11">
        <f t="shared" ref="A7" si="0">B7</f>
        <v>41821</v>
      </c>
      <c r="B7" s="16">
        <v>41821</v>
      </c>
      <c r="C7" s="9">
        <v>0.57999999999999996</v>
      </c>
      <c r="D7" s="9">
        <f>VLOOKUP(A7,доллар!$A$2:$B$5880,2,FALSE)</f>
        <v>33.843400000000003</v>
      </c>
      <c r="E7" s="12">
        <f t="shared" ref="E7:E10" si="1">C7/D7</f>
        <v>1.7137758026675803E-2</v>
      </c>
      <c r="F7" s="9">
        <v>2013</v>
      </c>
    </row>
    <row r="8" spans="1:19" ht="75" x14ac:dyDescent="0.25">
      <c r="A8" s="11">
        <f>B8-3</f>
        <v>42690</v>
      </c>
      <c r="B8" s="11">
        <v>42693</v>
      </c>
      <c r="C8" s="10">
        <v>0.41</v>
      </c>
      <c r="D8" s="9">
        <f>VLOOKUP(A8,доллар!$A$2:$B$5880,2,FALSE)</f>
        <v>65.5548</v>
      </c>
      <c r="E8" s="12">
        <f t="shared" si="1"/>
        <v>6.2543093717012327E-3</v>
      </c>
      <c r="F8" s="9" t="s">
        <v>326</v>
      </c>
    </row>
    <row r="9" spans="1:19" ht="75" x14ac:dyDescent="0.25">
      <c r="A9" s="11">
        <f>B9-4</f>
        <v>42914</v>
      </c>
      <c r="B9" s="11">
        <v>42918</v>
      </c>
      <c r="C9" s="10">
        <v>1.29</v>
      </c>
      <c r="D9" s="9">
        <f>VLOOKUP(A9,доллар!$A$2:$B$5880,2,FALSE)</f>
        <v>58.884300000000003</v>
      </c>
      <c r="E9" s="12">
        <f t="shared" si="1"/>
        <v>2.1907367498637156E-2</v>
      </c>
      <c r="F9" s="9" t="s">
        <v>326</v>
      </c>
    </row>
    <row r="10" spans="1:19" x14ac:dyDescent="0.25">
      <c r="A10" s="11">
        <f>B10-4</f>
        <v>43273</v>
      </c>
      <c r="B10" s="11">
        <v>43277</v>
      </c>
      <c r="C10" s="10">
        <v>2.86</v>
      </c>
      <c r="D10" s="9">
        <f>VLOOKUP(A10,доллар!$A$2:$B$5880,2,FALSE)</f>
        <v>63.787300000000002</v>
      </c>
      <c r="E10" s="12">
        <f t="shared" si="1"/>
        <v>4.4836511343167053E-2</v>
      </c>
      <c r="F10" s="9">
        <v>2017</v>
      </c>
    </row>
    <row r="21" spans="1:1" x14ac:dyDescent="0.25">
      <c r="A21" t="s">
        <v>220</v>
      </c>
    </row>
  </sheetData>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H8" sqref="H8"/>
    </sheetView>
  </sheetViews>
  <sheetFormatPr defaultRowHeight="15" x14ac:dyDescent="0.25"/>
  <cols>
    <col min="1" max="19" width="12.140625" customWidth="1"/>
  </cols>
  <sheetData>
    <row r="1" spans="1:19" x14ac:dyDescent="0.25">
      <c r="A1" s="1">
        <v>2000</v>
      </c>
      <c r="B1" s="1">
        <v>2001</v>
      </c>
      <c r="C1" s="1">
        <v>2002</v>
      </c>
      <c r="D1" s="1">
        <v>2003</v>
      </c>
      <c r="E1" s="1">
        <v>2004</v>
      </c>
      <c r="F1" s="1">
        <v>2005</v>
      </c>
      <c r="G1" s="1">
        <v>2006</v>
      </c>
      <c r="H1" s="1">
        <v>2007</v>
      </c>
      <c r="I1" s="1">
        <v>2008</v>
      </c>
      <c r="J1" s="1">
        <v>2009</v>
      </c>
      <c r="K1" s="1">
        <v>2010</v>
      </c>
      <c r="L1" s="1">
        <v>2011</v>
      </c>
      <c r="M1" s="1">
        <v>2012</v>
      </c>
      <c r="N1" s="1">
        <v>2013</v>
      </c>
      <c r="O1" s="1">
        <v>2014</v>
      </c>
      <c r="P1" s="1">
        <v>2015</v>
      </c>
      <c r="Q1" s="1">
        <v>2016</v>
      </c>
      <c r="R1" s="1">
        <v>2017</v>
      </c>
      <c r="S1" s="1">
        <v>2018</v>
      </c>
    </row>
    <row r="2" spans="1:19" x14ac:dyDescent="0.25">
      <c r="A2" s="6" t="s">
        <v>206</v>
      </c>
      <c r="B2" s="6">
        <f>C6</f>
        <v>0.01</v>
      </c>
      <c r="C2" s="6">
        <f>C7</f>
        <v>0.01</v>
      </c>
      <c r="D2" s="6">
        <f>C8</f>
        <v>2.5399999999999999E-2</v>
      </c>
      <c r="E2" s="6">
        <f>C9</f>
        <v>2.7E-2</v>
      </c>
      <c r="F2" s="6">
        <f>C10</f>
        <v>4.3540000000000002E-2</v>
      </c>
      <c r="G2" s="6">
        <f>C11</f>
        <v>5.91E-2</v>
      </c>
      <c r="H2" s="6">
        <f>C12</f>
        <v>6.0299999999999999E-2</v>
      </c>
      <c r="I2" s="6">
        <f>C13</f>
        <v>6.0900000000000003E-2</v>
      </c>
      <c r="J2" s="6">
        <f>C14</f>
        <v>9.4000000000000004E-3</v>
      </c>
      <c r="K2" s="6">
        <f>C15</f>
        <v>5.67E-2</v>
      </c>
      <c r="L2" s="6">
        <f>C16</f>
        <v>6.6000000000000003E-2</v>
      </c>
      <c r="M2" s="6">
        <f>C17</f>
        <v>6.3100000000000003E-2</v>
      </c>
      <c r="N2" s="6">
        <f>C18</f>
        <v>0.15609999999999999</v>
      </c>
      <c r="O2" s="6">
        <f>C19</f>
        <v>0.21</v>
      </c>
      <c r="P2" s="6">
        <f>C20</f>
        <v>0</v>
      </c>
      <c r="Q2" s="6">
        <f>C21</f>
        <v>0.52759999999999996</v>
      </c>
      <c r="R2" s="6">
        <f>C22</f>
        <v>0.42699999999999999</v>
      </c>
      <c r="S2" s="6">
        <f>C23</f>
        <v>0.45900000000000002</v>
      </c>
    </row>
    <row r="3" spans="1:19" x14ac:dyDescent="0.25">
      <c r="A3" s="6" t="s">
        <v>206</v>
      </c>
      <c r="B3" s="13">
        <f>E6</f>
        <v>3.466204506065858E-4</v>
      </c>
      <c r="C3" s="13">
        <f>E7</f>
        <v>3.2087380354180504E-4</v>
      </c>
      <c r="D3" s="13">
        <f>E8</f>
        <v>8.1436618905479012E-4</v>
      </c>
      <c r="E3" s="13">
        <f>E9</f>
        <v>9.4638550838427456E-4</v>
      </c>
      <c r="F3" s="13">
        <f>E10</f>
        <v>1.5645493386419252E-3</v>
      </c>
      <c r="G3" s="13">
        <f>E11</f>
        <v>2.1387007121764809E-3</v>
      </c>
      <c r="H3" s="13">
        <f>E12</f>
        <v>2.3406840387086253E-3</v>
      </c>
      <c r="I3" s="13">
        <f>E13</f>
        <v>2.5947576521916965E-3</v>
      </c>
      <c r="J3" s="13">
        <f>E14</f>
        <v>2.8028660796550686E-4</v>
      </c>
      <c r="K3" s="13">
        <f>E15</f>
        <v>1.9419869917696741E-3</v>
      </c>
      <c r="L3" s="13">
        <f>E16</f>
        <v>2.3622216336552158E-3</v>
      </c>
      <c r="M3" s="13">
        <f>E17</f>
        <v>2.1380988201489554E-3</v>
      </c>
      <c r="N3" s="13">
        <f>E18</f>
        <v>4.9411712570073783E-3</v>
      </c>
      <c r="O3" s="13">
        <f>E19</f>
        <v>6.03283586377282E-3</v>
      </c>
      <c r="P3" s="13">
        <f>E20</f>
        <v>0</v>
      </c>
      <c r="Q3" s="13">
        <f>E21</f>
        <v>8.0623718287647569E-3</v>
      </c>
      <c r="R3" s="13">
        <f>E22</f>
        <v>7.0880074897165784E-3</v>
      </c>
      <c r="S3" s="13">
        <f>E23</f>
        <v>7.2557239600128994E-3</v>
      </c>
    </row>
    <row r="5" spans="1:19" ht="60" x14ac:dyDescent="0.25">
      <c r="A5" s="9" t="s">
        <v>184</v>
      </c>
      <c r="B5" s="9" t="s">
        <v>185</v>
      </c>
      <c r="C5" s="9" t="s">
        <v>186</v>
      </c>
      <c r="D5" s="9" t="s">
        <v>187</v>
      </c>
      <c r="E5" s="9" t="s">
        <v>188</v>
      </c>
      <c r="F5" s="9" t="s">
        <v>189</v>
      </c>
    </row>
    <row r="6" spans="1:19" x14ac:dyDescent="0.25">
      <c r="A6" s="11">
        <f>B6</f>
        <v>37006</v>
      </c>
      <c r="B6" s="16">
        <v>37006</v>
      </c>
      <c r="C6" s="9">
        <v>0.01</v>
      </c>
      <c r="D6" s="9">
        <f>VLOOKUP(A6,доллар!$A$2:$B$5880,2,FALSE)</f>
        <v>28.85</v>
      </c>
      <c r="E6" s="12">
        <f>C6/D6</f>
        <v>3.466204506065858E-4</v>
      </c>
      <c r="F6" s="9">
        <v>2000</v>
      </c>
    </row>
    <row r="7" spans="1:19" x14ac:dyDescent="0.25">
      <c r="A7" s="11">
        <f t="shared" ref="A7:A18" si="0">B7</f>
        <v>37365</v>
      </c>
      <c r="B7" s="16">
        <v>37365</v>
      </c>
      <c r="C7" s="9">
        <v>0.01</v>
      </c>
      <c r="D7" s="9">
        <f>VLOOKUP(A7,доллар!$A$2:$B$5880,2,FALSE)</f>
        <v>31.164899999999999</v>
      </c>
      <c r="E7" s="12">
        <f t="shared" ref="E7:E23" si="1">C7/D7</f>
        <v>3.2087380354180504E-4</v>
      </c>
      <c r="F7" s="9">
        <v>2001</v>
      </c>
    </row>
    <row r="8" spans="1:19" x14ac:dyDescent="0.25">
      <c r="A8" s="11">
        <f t="shared" si="0"/>
        <v>37730</v>
      </c>
      <c r="B8" s="11">
        <v>37730</v>
      </c>
      <c r="C8" s="10">
        <v>2.5399999999999999E-2</v>
      </c>
      <c r="D8" s="9">
        <f>VLOOKUP(A8,доллар!$A$2:$B$5880,2,FALSE)</f>
        <v>31.189900000000002</v>
      </c>
      <c r="E8" s="12">
        <f t="shared" si="1"/>
        <v>8.1436618905479012E-4</v>
      </c>
      <c r="F8" s="9">
        <v>2002</v>
      </c>
    </row>
    <row r="9" spans="1:19" x14ac:dyDescent="0.25">
      <c r="A9" s="11">
        <f t="shared" si="0"/>
        <v>38085</v>
      </c>
      <c r="B9" s="11">
        <v>38085</v>
      </c>
      <c r="C9" s="10">
        <v>2.7E-2</v>
      </c>
      <c r="D9" s="9">
        <f>VLOOKUP(A9,доллар!$A$2:$B$5880,2,FALSE)</f>
        <v>28.529599999999999</v>
      </c>
      <c r="E9" s="12">
        <f t="shared" si="1"/>
        <v>9.4638550838427456E-4</v>
      </c>
      <c r="F9" s="9">
        <v>2003</v>
      </c>
    </row>
    <row r="10" spans="1:19" x14ac:dyDescent="0.25">
      <c r="A10" s="11">
        <f t="shared" si="0"/>
        <v>38457</v>
      </c>
      <c r="B10" s="11">
        <v>38457</v>
      </c>
      <c r="C10" s="10">
        <v>4.3540000000000002E-2</v>
      </c>
      <c r="D10" s="9">
        <f>VLOOKUP(A10,доллар!$A$2:$B$5880,2,FALSE)</f>
        <v>27.8291</v>
      </c>
      <c r="E10" s="12">
        <f t="shared" si="1"/>
        <v>1.5645493386419252E-3</v>
      </c>
      <c r="F10" s="9">
        <v>2004</v>
      </c>
    </row>
    <row r="11" spans="1:19" x14ac:dyDescent="0.25">
      <c r="A11" s="11">
        <f t="shared" si="0"/>
        <v>38825</v>
      </c>
      <c r="B11" s="11">
        <v>38825</v>
      </c>
      <c r="C11" s="10">
        <v>5.91E-2</v>
      </c>
      <c r="D11" s="9">
        <f>VLOOKUP(A11,доллар!$A$2:$B$5880,2,FALSE)</f>
        <v>27.633600000000001</v>
      </c>
      <c r="E11" s="12">
        <f t="shared" si="1"/>
        <v>2.1387007121764809E-3</v>
      </c>
      <c r="F11" s="9">
        <v>2005</v>
      </c>
    </row>
    <row r="12" spans="1:19" x14ac:dyDescent="0.25">
      <c r="A12" s="11">
        <f t="shared" si="0"/>
        <v>39196</v>
      </c>
      <c r="B12" s="11">
        <v>39196</v>
      </c>
      <c r="C12" s="10">
        <v>6.0299999999999999E-2</v>
      </c>
      <c r="D12" s="9">
        <f>VLOOKUP(A12,доллар!$A$2:$B$5880,2,FALSE)</f>
        <v>25.761700000000001</v>
      </c>
      <c r="E12" s="12">
        <f t="shared" si="1"/>
        <v>2.3406840387086253E-3</v>
      </c>
      <c r="F12" s="9">
        <v>2006</v>
      </c>
    </row>
    <row r="13" spans="1:19" x14ac:dyDescent="0.25">
      <c r="A13" s="11">
        <f t="shared" si="0"/>
        <v>39560</v>
      </c>
      <c r="B13" s="11">
        <v>39560</v>
      </c>
      <c r="C13" s="10">
        <v>6.0900000000000003E-2</v>
      </c>
      <c r="D13" s="9">
        <f>VLOOKUP(A13,доллар!$A$2:$B$5880,2,FALSE)</f>
        <v>23.470400000000001</v>
      </c>
      <c r="E13" s="12">
        <f t="shared" si="1"/>
        <v>2.5947576521916965E-3</v>
      </c>
      <c r="F13" s="9">
        <v>2007</v>
      </c>
    </row>
    <row r="14" spans="1:19" x14ac:dyDescent="0.25">
      <c r="A14" s="11">
        <f t="shared" si="0"/>
        <v>39924</v>
      </c>
      <c r="B14" s="11">
        <v>39924</v>
      </c>
      <c r="C14" s="10">
        <v>9.4000000000000004E-3</v>
      </c>
      <c r="D14" s="9">
        <f>VLOOKUP(A14,доллар!$A$2:$B$5880,2,FALSE)</f>
        <v>33.537100000000002</v>
      </c>
      <c r="E14" s="12">
        <f t="shared" si="1"/>
        <v>2.8028660796550686E-4</v>
      </c>
      <c r="F14" s="9">
        <v>2008</v>
      </c>
    </row>
    <row r="15" spans="1:19" x14ac:dyDescent="0.25">
      <c r="A15" s="11">
        <f t="shared" si="0"/>
        <v>40288</v>
      </c>
      <c r="B15" s="11">
        <v>40288</v>
      </c>
      <c r="C15" s="10">
        <v>5.67E-2</v>
      </c>
      <c r="D15" s="9">
        <f>VLOOKUP(A15,доллар!$A$2:$B$5880,2,FALSE)</f>
        <v>29.196899999999999</v>
      </c>
      <c r="E15" s="12">
        <f t="shared" si="1"/>
        <v>1.9419869917696741E-3</v>
      </c>
      <c r="F15" s="9">
        <v>2009</v>
      </c>
    </row>
    <row r="16" spans="1:19" x14ac:dyDescent="0.25">
      <c r="A16" s="11">
        <f t="shared" si="0"/>
        <v>40655</v>
      </c>
      <c r="B16" s="11">
        <v>40655</v>
      </c>
      <c r="C16" s="10">
        <v>6.6000000000000003E-2</v>
      </c>
      <c r="D16" s="9">
        <f>VLOOKUP(A16,доллар!$A$2:$B$5880,2,FALSE)</f>
        <v>27.939800000000002</v>
      </c>
      <c r="E16" s="12">
        <f t="shared" si="1"/>
        <v>2.3622216336552158E-3</v>
      </c>
      <c r="F16" s="9">
        <v>2010</v>
      </c>
    </row>
    <row r="17" spans="1:6" x14ac:dyDescent="0.25">
      <c r="A17" s="11">
        <f t="shared" si="0"/>
        <v>41019</v>
      </c>
      <c r="B17" s="11">
        <v>41019</v>
      </c>
      <c r="C17" s="10">
        <v>6.3100000000000003E-2</v>
      </c>
      <c r="D17" s="9">
        <f>VLOOKUP(A17,доллар!$A$2:$B$5880,2,FALSE)</f>
        <v>29.5122</v>
      </c>
      <c r="E17" s="12">
        <f t="shared" si="1"/>
        <v>2.1380988201489554E-3</v>
      </c>
      <c r="F17" s="9">
        <v>2011</v>
      </c>
    </row>
    <row r="18" spans="1:6" x14ac:dyDescent="0.25">
      <c r="A18" s="11">
        <f t="shared" si="0"/>
        <v>41389</v>
      </c>
      <c r="B18" s="11">
        <v>41389</v>
      </c>
      <c r="C18" s="10">
        <v>0.15609999999999999</v>
      </c>
      <c r="D18" s="9">
        <f>VLOOKUP(A18,доллар!$A$2:$B$5880,2,FALSE)</f>
        <v>31.591699999999999</v>
      </c>
      <c r="E18" s="12">
        <f t="shared" si="1"/>
        <v>4.9411712570073783E-3</v>
      </c>
      <c r="F18" s="9">
        <v>2012</v>
      </c>
    </row>
    <row r="19" spans="1:6" x14ac:dyDescent="0.25">
      <c r="A19" s="11">
        <f>B19-2</f>
        <v>41808</v>
      </c>
      <c r="B19" s="11">
        <v>41810</v>
      </c>
      <c r="C19" s="10">
        <v>0.21</v>
      </c>
      <c r="D19" s="9">
        <f>VLOOKUP(A19,доллар!$A$2:$B$5880,2,FALSE)</f>
        <v>34.8095</v>
      </c>
      <c r="E19" s="12">
        <f t="shared" si="1"/>
        <v>6.03283586377282E-3</v>
      </c>
      <c r="F19" s="9">
        <v>2013</v>
      </c>
    </row>
    <row r="20" spans="1:6" x14ac:dyDescent="0.25">
      <c r="A20" s="11">
        <f>B20-2</f>
        <v>42175</v>
      </c>
      <c r="B20" s="11">
        <v>42177</v>
      </c>
      <c r="C20" s="10">
        <v>0</v>
      </c>
      <c r="D20" s="9">
        <f>VLOOKUP(A20,доллар!$A$2:$B$5880,2,FALSE)</f>
        <v>53.800600000000003</v>
      </c>
      <c r="E20" s="12">
        <f t="shared" si="1"/>
        <v>0</v>
      </c>
      <c r="F20" s="9">
        <v>2014</v>
      </c>
    </row>
    <row r="21" spans="1:6" x14ac:dyDescent="0.25">
      <c r="A21" s="11">
        <f>B21-2</f>
        <v>42541</v>
      </c>
      <c r="B21" s="11">
        <v>42543</v>
      </c>
      <c r="C21" s="10">
        <v>0.52759999999999996</v>
      </c>
      <c r="D21" s="9">
        <f>VLOOKUP(A21-2,доллар!$A$2:$B$5880,2,FALSE)</f>
        <v>65.439800000000005</v>
      </c>
      <c r="E21" s="12">
        <f t="shared" si="1"/>
        <v>8.0623718287647569E-3</v>
      </c>
      <c r="F21" s="9">
        <v>2015</v>
      </c>
    </row>
    <row r="22" spans="1:6" x14ac:dyDescent="0.25">
      <c r="A22" s="11">
        <f>B22-4</f>
        <v>42923</v>
      </c>
      <c r="B22" s="11">
        <v>42927</v>
      </c>
      <c r="C22" s="10">
        <v>0.42699999999999999</v>
      </c>
      <c r="D22" s="9">
        <f>VLOOKUP(A22,доллар!$A$2:$B$5880,2,FALSE)</f>
        <v>60.242600000000003</v>
      </c>
      <c r="E22" s="12">
        <f t="shared" si="1"/>
        <v>7.0880074897165784E-3</v>
      </c>
      <c r="F22" s="9">
        <v>2016</v>
      </c>
    </row>
    <row r="23" spans="1:6" x14ac:dyDescent="0.25">
      <c r="A23" s="11">
        <f>B23-4</f>
        <v>43287</v>
      </c>
      <c r="B23" s="11">
        <v>43291</v>
      </c>
      <c r="C23" s="10">
        <v>0.45900000000000002</v>
      </c>
      <c r="D23" s="9">
        <f>VLOOKUP(A23,доллар!$A$2:$B$5880,2,FALSE)</f>
        <v>63.260399999999997</v>
      </c>
      <c r="E23" s="12">
        <f t="shared" si="1"/>
        <v>7.2557239600128994E-3</v>
      </c>
      <c r="F23" s="9">
        <v>2017</v>
      </c>
    </row>
    <row r="31" spans="1:6" x14ac:dyDescent="0.25">
      <c r="A31" t="s">
        <v>220</v>
      </c>
    </row>
  </sheetData>
  <pageMargins left="0.7" right="0.7" top="0.75" bottom="0.75" header="0.3" footer="0.3"/>
  <ignoredErrors>
    <ignoredError sqref="D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250</vt:i4>
      </vt:variant>
    </vt:vector>
  </HeadingPairs>
  <TitlesOfParts>
    <vt:vector size="250" baseType="lpstr">
      <vt:lpstr>data</vt:lpstr>
      <vt:lpstr>AVAZ</vt:lpstr>
      <vt:lpstr>AVAZP</vt:lpstr>
      <vt:lpstr>AKRN</vt:lpstr>
      <vt:lpstr>ALRS</vt:lpstr>
      <vt:lpstr>ALNU</vt:lpstr>
      <vt:lpstr>AFKS</vt:lpstr>
      <vt:lpstr>AFLT</vt:lpstr>
      <vt:lpstr>VZRZ</vt:lpstr>
      <vt:lpstr>VZRZP</vt:lpstr>
      <vt:lpstr>BSPB</vt:lpstr>
      <vt:lpstr>BANE</vt:lpstr>
      <vt:lpstr>BANEP</vt:lpstr>
      <vt:lpstr>VTBR</vt:lpstr>
      <vt:lpstr>GAZP</vt:lpstr>
      <vt:lpstr>SIBN</vt:lpstr>
      <vt:lpstr>GMKN</vt:lpstr>
      <vt:lpstr>LSRG</vt:lpstr>
      <vt:lpstr>GCHE</vt:lpstr>
      <vt:lpstr>IRAO</vt:lpstr>
      <vt:lpstr>IRGZ</vt:lpstr>
      <vt:lpstr>KZOS</vt:lpstr>
      <vt:lpstr>KZOSP</vt:lpstr>
      <vt:lpstr>KMAZ</vt:lpstr>
      <vt:lpstr>TGKD</vt:lpstr>
      <vt:lpstr>TGKDP</vt:lpstr>
      <vt:lpstr>MVID</vt:lpstr>
      <vt:lpstr>VSMO</vt:lpstr>
      <vt:lpstr>IRKT</vt:lpstr>
      <vt:lpstr>KUBE</vt:lpstr>
      <vt:lpstr>KBTK</vt:lpstr>
      <vt:lpstr>KAZT</vt:lpstr>
      <vt:lpstr>KAZTP</vt:lpstr>
      <vt:lpstr>LSNG</vt:lpstr>
      <vt:lpstr>LSNGP</vt:lpstr>
      <vt:lpstr>LKOH</vt:lpstr>
      <vt:lpstr>MGNT</vt:lpstr>
      <vt:lpstr>MAGN</vt:lpstr>
      <vt:lpstr>MGTS</vt:lpstr>
      <vt:lpstr>MGTSP</vt:lpstr>
      <vt:lpstr>MFON</vt:lpstr>
      <vt:lpstr>MTLR</vt:lpstr>
      <vt:lpstr>MTLRP</vt:lpstr>
      <vt:lpstr>MOEX</vt:lpstr>
      <vt:lpstr>MSTT</vt:lpstr>
      <vt:lpstr>MSNG</vt:lpstr>
      <vt:lpstr>MSRS</vt:lpstr>
      <vt:lpstr>MRKV</vt:lpstr>
      <vt:lpstr>MRKK</vt:lpstr>
      <vt:lpstr>MRKZ</vt:lpstr>
      <vt:lpstr>MRKS</vt:lpstr>
      <vt:lpstr>MRKU</vt:lpstr>
      <vt:lpstr>MRKC</vt:lpstr>
      <vt:lpstr>MRKP</vt:lpstr>
      <vt:lpstr>MRKY</vt:lpstr>
      <vt:lpstr>MTSS</vt:lpstr>
      <vt:lpstr>NKNC</vt:lpstr>
      <vt:lpstr>NKNCP</vt:lpstr>
      <vt:lpstr>NVTK</vt:lpstr>
      <vt:lpstr>NLMK</vt:lpstr>
      <vt:lpstr>NKHP</vt:lpstr>
      <vt:lpstr>NMTP</vt:lpstr>
      <vt:lpstr>UNAC</vt:lpstr>
      <vt:lpstr>OGKB</vt:lpstr>
      <vt:lpstr>PRTK</vt:lpstr>
      <vt:lpstr>RASP</vt:lpstr>
      <vt:lpstr>ROSN</vt:lpstr>
      <vt:lpstr>RSTI</vt:lpstr>
      <vt:lpstr>RSTIP</vt:lpstr>
      <vt:lpstr>RTKM</vt:lpstr>
      <vt:lpstr>RTKMP</vt:lpstr>
      <vt:lpstr>HYDR</vt:lpstr>
      <vt:lpstr>KRKNP</vt:lpstr>
      <vt:lpstr>SBER</vt:lpstr>
      <vt:lpstr>SBERP</vt:lpstr>
      <vt:lpstr>CHMF</vt:lpstr>
      <vt:lpstr>SVAV</vt:lpstr>
      <vt:lpstr>SNGS</vt:lpstr>
      <vt:lpstr>SNGSP</vt:lpstr>
      <vt:lpstr>TATN</vt:lpstr>
      <vt:lpstr>TATNP</vt:lpstr>
      <vt:lpstr>TTLK</vt:lpstr>
      <vt:lpstr>TGKA</vt:lpstr>
      <vt:lpstr>TORS</vt:lpstr>
      <vt:lpstr>TORSP</vt:lpstr>
      <vt:lpstr>TRCN</vt:lpstr>
      <vt:lpstr>TRNFP</vt:lpstr>
      <vt:lpstr>TRMK</vt:lpstr>
      <vt:lpstr>URKA</vt:lpstr>
      <vt:lpstr>PHOR</vt:lpstr>
      <vt:lpstr>FEES</vt:lpstr>
      <vt:lpstr>ENRU</vt:lpstr>
      <vt:lpstr>UPRO</vt:lpstr>
      <vt:lpstr>ENPL</vt:lpstr>
      <vt:lpstr>TCS</vt:lpstr>
      <vt:lpstr>VEON</vt:lpstr>
      <vt:lpstr>FIVE</vt:lpstr>
      <vt:lpstr>ABRD</vt:lpstr>
      <vt:lpstr>BISV</vt:lpstr>
      <vt:lpstr>BISVP</vt:lpstr>
      <vt:lpstr>GAZAP</vt:lpstr>
      <vt:lpstr>DSKY</vt:lpstr>
      <vt:lpstr>KRSB</vt:lpstr>
      <vt:lpstr>KRSBP</vt:lpstr>
      <vt:lpstr>LNZL</vt:lpstr>
      <vt:lpstr>LNZLP</vt:lpstr>
      <vt:lpstr>PMSB</vt:lpstr>
      <vt:lpstr>PMSBP</vt:lpstr>
      <vt:lpstr>PIKK</vt:lpstr>
      <vt:lpstr>POLY</vt:lpstr>
      <vt:lpstr>PLZL</vt:lpstr>
      <vt:lpstr>AGRO</vt:lpstr>
      <vt:lpstr>RZSB</vt:lpstr>
      <vt:lpstr>SELGP</vt:lpstr>
      <vt:lpstr>STSBP</vt:lpstr>
      <vt:lpstr>VRSB</vt:lpstr>
      <vt:lpstr>VRSBP</vt:lpstr>
      <vt:lpstr>KBSB</vt:lpstr>
      <vt:lpstr>MISB</vt:lpstr>
      <vt:lpstr>MISBP</vt:lpstr>
      <vt:lpstr>RTSB</vt:lpstr>
      <vt:lpstr>RTSBP</vt:lpstr>
      <vt:lpstr>HIMCP</vt:lpstr>
      <vt:lpstr>WTCM</vt:lpstr>
      <vt:lpstr>WTCMP</vt:lpstr>
      <vt:lpstr>AKRN (102)</vt:lpstr>
      <vt:lpstr>AKRN (103)</vt:lpstr>
      <vt:lpstr>AKRN (104)</vt:lpstr>
      <vt:lpstr>AKRN (105)</vt:lpstr>
      <vt:lpstr>AKRN (106)</vt:lpstr>
      <vt:lpstr>AKRN (107)</vt:lpstr>
      <vt:lpstr>AKRN (108)</vt:lpstr>
      <vt:lpstr>AKRN (109)</vt:lpstr>
      <vt:lpstr>AKRN (110)</vt:lpstr>
      <vt:lpstr>AKRN (111)</vt:lpstr>
      <vt:lpstr>AKRN (112)</vt:lpstr>
      <vt:lpstr>AKRN (113)</vt:lpstr>
      <vt:lpstr>AKRN (114)</vt:lpstr>
      <vt:lpstr>AKRN (115)</vt:lpstr>
      <vt:lpstr>AKRN (116)</vt:lpstr>
      <vt:lpstr>AKRN (117)</vt:lpstr>
      <vt:lpstr>AKRN (118)</vt:lpstr>
      <vt:lpstr>AKRN (119)</vt:lpstr>
      <vt:lpstr>AKRN (120)</vt:lpstr>
      <vt:lpstr>AKRN (121)</vt:lpstr>
      <vt:lpstr>AKRN (122)</vt:lpstr>
      <vt:lpstr>AKRN (123)</vt:lpstr>
      <vt:lpstr>AKRN (124)</vt:lpstr>
      <vt:lpstr>AKRN (125)</vt:lpstr>
      <vt:lpstr>AKRN (126)</vt:lpstr>
      <vt:lpstr>AKRN (127)</vt:lpstr>
      <vt:lpstr>AKRN (128)</vt:lpstr>
      <vt:lpstr>AKRN (129)</vt:lpstr>
      <vt:lpstr>AKRN (130)</vt:lpstr>
      <vt:lpstr>AKRN (131)</vt:lpstr>
      <vt:lpstr>AKRN (132)</vt:lpstr>
      <vt:lpstr>AKRN (133)</vt:lpstr>
      <vt:lpstr>AKRN (134)</vt:lpstr>
      <vt:lpstr>AKRN (135)</vt:lpstr>
      <vt:lpstr>AKRN (136)</vt:lpstr>
      <vt:lpstr>AKRN (137)</vt:lpstr>
      <vt:lpstr>AKRN (138)</vt:lpstr>
      <vt:lpstr>AKRN (139)</vt:lpstr>
      <vt:lpstr>AKRN (140)</vt:lpstr>
      <vt:lpstr>AKRN (141)</vt:lpstr>
      <vt:lpstr>AKRN (142)</vt:lpstr>
      <vt:lpstr>AKRN (143)</vt:lpstr>
      <vt:lpstr>AKRN (144)</vt:lpstr>
      <vt:lpstr>AKRN (145)</vt:lpstr>
      <vt:lpstr>AKRN (146)</vt:lpstr>
      <vt:lpstr>AKRN (147)</vt:lpstr>
      <vt:lpstr>AKRN (148)</vt:lpstr>
      <vt:lpstr>AKRN (149)</vt:lpstr>
      <vt:lpstr>AKRN (150)</vt:lpstr>
      <vt:lpstr>AKRN (151)</vt:lpstr>
      <vt:lpstr>AKRN (152)</vt:lpstr>
      <vt:lpstr>AKRN (153)</vt:lpstr>
      <vt:lpstr>AKRN (154)</vt:lpstr>
      <vt:lpstr>AKRN (155)</vt:lpstr>
      <vt:lpstr>AKRN (156)</vt:lpstr>
      <vt:lpstr>AKRN (157)</vt:lpstr>
      <vt:lpstr>AKRN (158)</vt:lpstr>
      <vt:lpstr>AKRN (159)</vt:lpstr>
      <vt:lpstr>AKRN (160)</vt:lpstr>
      <vt:lpstr>AKRN (161)</vt:lpstr>
      <vt:lpstr>AKRN (162)</vt:lpstr>
      <vt:lpstr>AKRN (163)</vt:lpstr>
      <vt:lpstr>AKRN (164)</vt:lpstr>
      <vt:lpstr>AKRN (165)</vt:lpstr>
      <vt:lpstr>AKRN (166)</vt:lpstr>
      <vt:lpstr>AKRN (167)</vt:lpstr>
      <vt:lpstr>AKRN (168)</vt:lpstr>
      <vt:lpstr>AKRN (169)</vt:lpstr>
      <vt:lpstr>AKRN (170)</vt:lpstr>
      <vt:lpstr>AKRN (171)</vt:lpstr>
      <vt:lpstr>AKRN (172)</vt:lpstr>
      <vt:lpstr>AKRN (173)</vt:lpstr>
      <vt:lpstr>AKRN (174)</vt:lpstr>
      <vt:lpstr>AKRN (175)</vt:lpstr>
      <vt:lpstr>AKRN (176)</vt:lpstr>
      <vt:lpstr>AKRN (177)</vt:lpstr>
      <vt:lpstr>AKRN (178)</vt:lpstr>
      <vt:lpstr>AKRN (179)</vt:lpstr>
      <vt:lpstr>AKRN (180)</vt:lpstr>
      <vt:lpstr>AKRN (181)</vt:lpstr>
      <vt:lpstr>AKRN (182)</vt:lpstr>
      <vt:lpstr>AKRN (183)</vt:lpstr>
      <vt:lpstr>AKRN (184)</vt:lpstr>
      <vt:lpstr>AKRN (185)</vt:lpstr>
      <vt:lpstr>AKRN (186)</vt:lpstr>
      <vt:lpstr>AKRN (187)</vt:lpstr>
      <vt:lpstr>AKRN (188)</vt:lpstr>
      <vt:lpstr>AKRN (189)</vt:lpstr>
      <vt:lpstr>AKRN (190)</vt:lpstr>
      <vt:lpstr>AKRN (191)</vt:lpstr>
      <vt:lpstr>AKRN (192)</vt:lpstr>
      <vt:lpstr>AKRN (193)</vt:lpstr>
      <vt:lpstr>AKRN (194)</vt:lpstr>
      <vt:lpstr>AKRN (195)</vt:lpstr>
      <vt:lpstr>AKRN (196)</vt:lpstr>
      <vt:lpstr>AKRN (197)</vt:lpstr>
      <vt:lpstr>AKRN (198)</vt:lpstr>
      <vt:lpstr>AKRN (199)</vt:lpstr>
      <vt:lpstr>AKRN (200)</vt:lpstr>
      <vt:lpstr>AKRN (201)</vt:lpstr>
      <vt:lpstr>AKRN (202)</vt:lpstr>
      <vt:lpstr>AKRN (203)</vt:lpstr>
      <vt:lpstr>AKRN (204)</vt:lpstr>
      <vt:lpstr>AKRN (205)</vt:lpstr>
      <vt:lpstr>AKRN (206)</vt:lpstr>
      <vt:lpstr>AKRN (207)</vt:lpstr>
      <vt:lpstr>AKRN (208)</vt:lpstr>
      <vt:lpstr>AKRN (209)</vt:lpstr>
      <vt:lpstr>AKRN (210)</vt:lpstr>
      <vt:lpstr>AKRN (211)</vt:lpstr>
      <vt:lpstr>AKRN (212)</vt:lpstr>
      <vt:lpstr>AKRN (213)</vt:lpstr>
      <vt:lpstr>AKRN (214)</vt:lpstr>
      <vt:lpstr>AKRN (215)</vt:lpstr>
      <vt:lpstr>AKRN (216)</vt:lpstr>
      <vt:lpstr>AKRN (217)</vt:lpstr>
      <vt:lpstr>AKRN (218)</vt:lpstr>
      <vt:lpstr>AKRN (219)</vt:lpstr>
      <vt:lpstr>AKRN (220)</vt:lpstr>
      <vt:lpstr>AKRN (221)</vt:lpstr>
      <vt:lpstr>AKRN (222)</vt:lpstr>
      <vt:lpstr>AKRN (223)</vt:lpstr>
      <vt:lpstr>AKRN (224)</vt:lpstr>
      <vt:lpstr>AKRN (225)</vt:lpstr>
      <vt:lpstr>доллар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2019-03-12T10:06:40Z</dcterms:modified>
</cp:coreProperties>
</file>